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8915" windowHeight="801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G50" i="1"/>
  <c r="D15" l="1"/>
  <c r="I14"/>
  <c r="H14"/>
  <c r="B15"/>
  <c r="C15"/>
  <c r="F46"/>
  <c r="N15" l="1"/>
  <c r="M15" s="1"/>
  <c r="R15"/>
  <c r="U17"/>
  <c r="U18" s="1"/>
  <c r="U19" s="1"/>
  <c r="U20" s="1"/>
  <c r="U21" s="1"/>
  <c r="U22" s="1"/>
  <c r="U23" s="1"/>
  <c r="U24" s="1"/>
  <c r="U25" s="1"/>
  <c r="U26" s="1"/>
  <c r="U27" s="1"/>
  <c r="U28" s="1"/>
  <c r="U29" s="1"/>
  <c r="U30" s="1"/>
  <c r="U31" s="1"/>
  <c r="U32" s="1"/>
  <c r="U33" s="1"/>
  <c r="U34" s="1"/>
  <c r="U35" s="1"/>
  <c r="U36" s="1"/>
  <c r="U37" s="1"/>
  <c r="U38" s="1"/>
  <c r="U39" s="1"/>
  <c r="U40" s="1"/>
  <c r="U41" s="1"/>
  <c r="U42" s="1"/>
  <c r="U43" s="1"/>
  <c r="U44" s="1"/>
  <c r="U45" s="1"/>
  <c r="U46" s="1"/>
  <c r="Q17"/>
  <c r="Q18" s="1"/>
  <c r="Q19" s="1"/>
  <c r="Q20" s="1"/>
  <c r="Q21" s="1"/>
  <c r="Q22" s="1"/>
  <c r="Q23" s="1"/>
  <c r="Q24" s="1"/>
  <c r="Q25" s="1"/>
  <c r="Q26" s="1"/>
  <c r="Q27" s="1"/>
  <c r="Q28" s="1"/>
  <c r="Q29" s="1"/>
  <c r="Q30" s="1"/>
  <c r="Q31" s="1"/>
  <c r="Q32" s="1"/>
  <c r="Q33" s="1"/>
  <c r="Q34" s="1"/>
  <c r="Q35" s="1"/>
  <c r="Q36" s="1"/>
  <c r="Q37" s="1"/>
  <c r="Q38" s="1"/>
  <c r="Q39" s="1"/>
  <c r="Q40" s="1"/>
  <c r="Q41" s="1"/>
  <c r="Q42" s="1"/>
  <c r="Q43" s="1"/>
  <c r="Q44" s="1"/>
  <c r="Q45" s="1"/>
  <c r="Q46" s="1"/>
  <c r="U16"/>
  <c r="R16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Q16"/>
  <c r="U15"/>
  <c r="T15"/>
  <c r="T16" s="1"/>
  <c r="T17" s="1"/>
  <c r="T18" s="1"/>
  <c r="T19" s="1"/>
  <c r="T20" s="1"/>
  <c r="T21" s="1"/>
  <c r="T22" s="1"/>
  <c r="T23" s="1"/>
  <c r="T24" s="1"/>
  <c r="T25" s="1"/>
  <c r="T26" s="1"/>
  <c r="T27" s="1"/>
  <c r="T28" s="1"/>
  <c r="T29" s="1"/>
  <c r="T30" s="1"/>
  <c r="T31" s="1"/>
  <c r="T32" s="1"/>
  <c r="T33" s="1"/>
  <c r="T34" s="1"/>
  <c r="T35" s="1"/>
  <c r="T36" s="1"/>
  <c r="T37" s="1"/>
  <c r="T38" s="1"/>
  <c r="T39" s="1"/>
  <c r="T40" s="1"/>
  <c r="T41" s="1"/>
  <c r="T42" s="1"/>
  <c r="T43" s="1"/>
  <c r="T44" s="1"/>
  <c r="T45" s="1"/>
  <c r="T46" s="1"/>
  <c r="S15"/>
  <c r="S16" s="1"/>
  <c r="S17" s="1"/>
  <c r="S18" s="1"/>
  <c r="S19" s="1"/>
  <c r="S20" s="1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S34" s="1"/>
  <c r="S35" s="1"/>
  <c r="S36" s="1"/>
  <c r="S37" s="1"/>
  <c r="S38" s="1"/>
  <c r="S39" s="1"/>
  <c r="S40" s="1"/>
  <c r="S41" s="1"/>
  <c r="S42" s="1"/>
  <c r="S43" s="1"/>
  <c r="S44" s="1"/>
  <c r="S45" s="1"/>
  <c r="S46" s="1"/>
  <c r="Q15"/>
  <c r="G6"/>
  <c r="W15" s="1"/>
  <c r="G5"/>
  <c r="V15" s="1"/>
  <c r="W16" l="1"/>
  <c r="V16"/>
  <c r="G7"/>
  <c r="N16" l="1"/>
  <c r="V17"/>
  <c r="W17"/>
  <c r="N17" l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M16"/>
  <c r="V18"/>
  <c r="W18"/>
  <c r="D16" l="1"/>
  <c r="M17"/>
  <c r="C16"/>
  <c r="F16"/>
  <c r="W19"/>
  <c r="V19"/>
  <c r="B16" l="1"/>
  <c r="E16" s="1"/>
  <c r="K16" s="1"/>
  <c r="L16"/>
  <c r="M18"/>
  <c r="D17"/>
  <c r="L17" s="1"/>
  <c r="F17"/>
  <c r="C17"/>
  <c r="V20"/>
  <c r="W20"/>
  <c r="M19" l="1"/>
  <c r="C18"/>
  <c r="F18"/>
  <c r="D18"/>
  <c r="L18" s="1"/>
  <c r="B17"/>
  <c r="E17" s="1"/>
  <c r="K17" s="1"/>
  <c r="W21"/>
  <c r="V21"/>
  <c r="M20" l="1"/>
  <c r="F19"/>
  <c r="D19"/>
  <c r="L19" s="1"/>
  <c r="C19"/>
  <c r="B19"/>
  <c r="E19" s="1"/>
  <c r="K19" s="1"/>
  <c r="B18"/>
  <c r="E18" s="1"/>
  <c r="K18" s="1"/>
  <c r="V22"/>
  <c r="W22"/>
  <c r="M21" l="1"/>
  <c r="D20"/>
  <c r="L20" s="1"/>
  <c r="F20"/>
  <c r="B20"/>
  <c r="E20" s="1"/>
  <c r="K20" s="1"/>
  <c r="C20"/>
  <c r="W23"/>
  <c r="V23"/>
  <c r="M22" l="1"/>
  <c r="F21"/>
  <c r="D21"/>
  <c r="L21" s="1"/>
  <c r="C21"/>
  <c r="B21"/>
  <c r="E21" s="1"/>
  <c r="K21" s="1"/>
  <c r="V24"/>
  <c r="W24"/>
  <c r="M23" l="1"/>
  <c r="C22"/>
  <c r="F22"/>
  <c r="D22"/>
  <c r="L22" s="1"/>
  <c r="W25"/>
  <c r="V25"/>
  <c r="M24" l="1"/>
  <c r="D23"/>
  <c r="L23" s="1"/>
  <c r="C23"/>
  <c r="F23"/>
  <c r="B23"/>
  <c r="B22"/>
  <c r="E22" s="1"/>
  <c r="K22" s="1"/>
  <c r="V26"/>
  <c r="W26"/>
  <c r="E23" l="1"/>
  <c r="K23" s="1"/>
  <c r="M25"/>
  <c r="F24"/>
  <c r="D24"/>
  <c r="L24" s="1"/>
  <c r="C24"/>
  <c r="B24"/>
  <c r="E24" s="1"/>
  <c r="K24" s="1"/>
  <c r="W27"/>
  <c r="V27"/>
  <c r="M26" l="1"/>
  <c r="D25"/>
  <c r="L25" s="1"/>
  <c r="C25"/>
  <c r="F25"/>
  <c r="V28"/>
  <c r="W28"/>
  <c r="M27" l="1"/>
  <c r="D26"/>
  <c r="L26" s="1"/>
  <c r="C26"/>
  <c r="F26"/>
  <c r="B25"/>
  <c r="E25" s="1"/>
  <c r="K25" s="1"/>
  <c r="W29"/>
  <c r="V29"/>
  <c r="M28" l="1"/>
  <c r="F27"/>
  <c r="C27"/>
  <c r="D27"/>
  <c r="L27" s="1"/>
  <c r="B26"/>
  <c r="E26" s="1"/>
  <c r="K26" s="1"/>
  <c r="V30"/>
  <c r="W30"/>
  <c r="M29" l="1"/>
  <c r="C28"/>
  <c r="F28"/>
  <c r="D28"/>
  <c r="L28" s="1"/>
  <c r="B27"/>
  <c r="E27" s="1"/>
  <c r="K27" s="1"/>
  <c r="W31"/>
  <c r="V31"/>
  <c r="M30" l="1"/>
  <c r="F29"/>
  <c r="D29"/>
  <c r="L29" s="1"/>
  <c r="C29"/>
  <c r="B29"/>
  <c r="E29" s="1"/>
  <c r="K29" s="1"/>
  <c r="B28"/>
  <c r="E28" s="1"/>
  <c r="K28" s="1"/>
  <c r="V32"/>
  <c r="W32"/>
  <c r="M31" l="1"/>
  <c r="F30"/>
  <c r="D30"/>
  <c r="L30" s="1"/>
  <c r="C30"/>
  <c r="B30"/>
  <c r="W33"/>
  <c r="V33"/>
  <c r="M32" l="1"/>
  <c r="F31"/>
  <c r="C31"/>
  <c r="D31"/>
  <c r="L31" s="1"/>
  <c r="E30"/>
  <c r="K30" s="1"/>
  <c r="V34"/>
  <c r="W34"/>
  <c r="M33" l="1"/>
  <c r="D32"/>
  <c r="L32" s="1"/>
  <c r="F32"/>
  <c r="C32"/>
  <c r="B31"/>
  <c r="E31" s="1"/>
  <c r="K31" s="1"/>
  <c r="W35"/>
  <c r="V35"/>
  <c r="M34" l="1"/>
  <c r="F33"/>
  <c r="C33"/>
  <c r="D33"/>
  <c r="L33" s="1"/>
  <c r="B32"/>
  <c r="E32" s="1"/>
  <c r="K32" s="1"/>
  <c r="V36"/>
  <c r="W36"/>
  <c r="M35" l="1"/>
  <c r="C34"/>
  <c r="F34"/>
  <c r="D34"/>
  <c r="L34" s="1"/>
  <c r="B33"/>
  <c r="E33" s="1"/>
  <c r="K33" s="1"/>
  <c r="W37"/>
  <c r="V37"/>
  <c r="M36" l="1"/>
  <c r="F35"/>
  <c r="D35"/>
  <c r="L35" s="1"/>
  <c r="C35"/>
  <c r="B35"/>
  <c r="B34"/>
  <c r="E34" s="1"/>
  <c r="K34" s="1"/>
  <c r="V38"/>
  <c r="W38"/>
  <c r="M37" l="1"/>
  <c r="C36"/>
  <c r="F36"/>
  <c r="D36"/>
  <c r="L36" s="1"/>
  <c r="E35"/>
  <c r="K35" s="1"/>
  <c r="W39"/>
  <c r="V39"/>
  <c r="M38" l="1"/>
  <c r="C37"/>
  <c r="F37"/>
  <c r="D37"/>
  <c r="L37" s="1"/>
  <c r="B36"/>
  <c r="E36" s="1"/>
  <c r="K36" s="1"/>
  <c r="V40"/>
  <c r="W40"/>
  <c r="M39" l="1"/>
  <c r="C38"/>
  <c r="F38"/>
  <c r="D38"/>
  <c r="L38" s="1"/>
  <c r="B37"/>
  <c r="E37" s="1"/>
  <c r="K37" s="1"/>
  <c r="W41"/>
  <c r="V41"/>
  <c r="M40" l="1"/>
  <c r="F39"/>
  <c r="D39"/>
  <c r="L39" s="1"/>
  <c r="C39"/>
  <c r="B39"/>
  <c r="B38"/>
  <c r="E38" s="1"/>
  <c r="K38" s="1"/>
  <c r="V42"/>
  <c r="W42"/>
  <c r="M41" l="1"/>
  <c r="C40"/>
  <c r="F40"/>
  <c r="D40"/>
  <c r="L40" s="1"/>
  <c r="E39"/>
  <c r="K39" s="1"/>
  <c r="W43"/>
  <c r="V43"/>
  <c r="M42" l="1"/>
  <c r="C41"/>
  <c r="F41"/>
  <c r="D41"/>
  <c r="L41" s="1"/>
  <c r="B40"/>
  <c r="E40" s="1"/>
  <c r="K40" s="1"/>
  <c r="V44"/>
  <c r="W44"/>
  <c r="M43" l="1"/>
  <c r="C42"/>
  <c r="F42"/>
  <c r="D42"/>
  <c r="L42" s="1"/>
  <c r="B41"/>
  <c r="E41" s="1"/>
  <c r="K41" s="1"/>
  <c r="W45"/>
  <c r="V45"/>
  <c r="M44" l="1"/>
  <c r="C43"/>
  <c r="F43"/>
  <c r="D43"/>
  <c r="L43" s="1"/>
  <c r="B42"/>
  <c r="E42" s="1"/>
  <c r="K42" s="1"/>
  <c r="V46"/>
  <c r="W46"/>
  <c r="M45" l="1"/>
  <c r="C44"/>
  <c r="F44"/>
  <c r="D44"/>
  <c r="L44" s="1"/>
  <c r="B43"/>
  <c r="E43" s="1"/>
  <c r="K43" s="1"/>
  <c r="F15"/>
  <c r="M46" l="1"/>
  <c r="C45"/>
  <c r="F45"/>
  <c r="D45"/>
  <c r="L45" s="1"/>
  <c r="B44"/>
  <c r="E44" s="1"/>
  <c r="K44" s="1"/>
  <c r="L15"/>
  <c r="E15"/>
  <c r="K15" s="1"/>
  <c r="D46" l="1"/>
  <c r="L46" s="1"/>
  <c r="C46"/>
  <c r="B46"/>
  <c r="E46" s="1"/>
  <c r="K46" s="1"/>
  <c r="B45"/>
  <c r="E45" s="1"/>
  <c r="K45" s="1"/>
  <c r="K47" s="1"/>
  <c r="G8" l="1"/>
  <c r="K48"/>
  <c r="G9" s="1"/>
  <c r="G10" s="1"/>
</calcChain>
</file>

<file path=xl/sharedStrings.xml><?xml version="1.0" encoding="utf-8"?>
<sst xmlns="http://schemas.openxmlformats.org/spreadsheetml/2006/main" count="31" uniqueCount="28">
  <si>
    <t>Durchmesseroptimierung</t>
  </si>
  <si>
    <t>Masse Treibstoff in t</t>
  </si>
  <si>
    <t>Mischungsverhältnis</t>
  </si>
  <si>
    <r>
      <t>Dichte Treibstoff in g/cm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</si>
  <si>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Dichte Oxidator in g/cm</t>
    </r>
    <r>
      <rPr>
        <vertAlign val="superscript"/>
        <sz val="11"/>
        <color theme="1"/>
        <rFont val="Calibri"/>
        <family val="2"/>
        <scheme val="minor"/>
      </rPr>
      <t>3</t>
    </r>
  </si>
  <si>
    <t>Aufschlag Verschluss/Zylinder</t>
  </si>
  <si>
    <t>Masse Zwischenstruktur in kg</t>
  </si>
  <si>
    <t>Zwischenstück Länge</t>
  </si>
  <si>
    <r>
      <t>Oberflächenmasse in kg/m</t>
    </r>
    <r>
      <rPr>
        <vertAlign val="superscript"/>
        <sz val="11"/>
        <color theme="1"/>
        <rFont val="Calibri"/>
        <family val="2"/>
        <scheme val="minor"/>
      </rPr>
      <t>2</t>
    </r>
  </si>
  <si>
    <t>Ergebnisse</t>
  </si>
  <si>
    <t>Volumen Oxidator</t>
  </si>
  <si>
    <t>Volumen Treibstoff</t>
  </si>
  <si>
    <t>Gesamtvolumen</t>
  </si>
  <si>
    <t>Verschlussoberfläche Treibstofftank</t>
  </si>
  <si>
    <t>Gesamtmasse Tank</t>
  </si>
  <si>
    <t>Gesamthöhe</t>
  </si>
  <si>
    <t>Radius</t>
  </si>
  <si>
    <t>Ox. Volumen</t>
  </si>
  <si>
    <t>Treibstoff Volumen</t>
  </si>
  <si>
    <t>Masse Treibstofftank</t>
  </si>
  <si>
    <t>Minimale Tankmasse</t>
  </si>
  <si>
    <t>Optimaler Radius</t>
  </si>
  <si>
    <t>Optimaler Durchmesser</t>
  </si>
  <si>
    <t>Standardradius</t>
  </si>
  <si>
    <t>Zylinderoberfläche Tank</t>
  </si>
  <si>
    <t>Zylinderhöhe Tank</t>
  </si>
  <si>
    <t>Aufschlag Zwischenboden</t>
  </si>
  <si>
    <t>Zwischenbodenoberfläche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</si>
</sst>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2" fontId="0" fillId="0" borderId="0" xfId="0" applyNumberFormat="1"/>
    <xf numFmtId="2" fontId="0" fillId="0" borderId="0" xfId="0" applyNumberFormat="1" applyAlignment="1">
      <alignment vertical="top" wrapText="1"/>
    </xf>
    <xf numFmtId="0" fontId="2" fillId="0" borderId="0" xfId="0" applyFont="1"/>
    <xf numFmtId="164" fontId="0" fillId="0" borderId="0" xfId="0" applyNumberFormat="1" applyAlignment="1">
      <alignment vertical="top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layout/>
    </c:title>
    <c:plotArea>
      <c:layout/>
      <c:lineChart>
        <c:grouping val="standard"/>
        <c:ser>
          <c:idx val="0"/>
          <c:order val="0"/>
          <c:tx>
            <c:v>Masse/Radius</c:v>
          </c:tx>
          <c:cat>
            <c:numRef>
              <c:f>Tabelle1!$M$15:$M$46</c:f>
              <c:numCache>
                <c:formatCode>0.00</c:formatCode>
                <c:ptCount val="32"/>
                <c:pt idx="0">
                  <c:v>1.7134800891101682</c:v>
                </c:pt>
                <c:pt idx="1">
                  <c:v>1.7306148900012699</c:v>
                </c:pt>
                <c:pt idx="2">
                  <c:v>1.7477496908923715</c:v>
                </c:pt>
                <c:pt idx="3">
                  <c:v>1.7648844917834732</c:v>
                </c:pt>
                <c:pt idx="4">
                  <c:v>1.7820192926745748</c:v>
                </c:pt>
                <c:pt idx="5">
                  <c:v>1.7991540935656765</c:v>
                </c:pt>
                <c:pt idx="6">
                  <c:v>1.8162888944567781</c:v>
                </c:pt>
                <c:pt idx="7">
                  <c:v>1.8334236953478797</c:v>
                </c:pt>
                <c:pt idx="8">
                  <c:v>1.8505584962389814</c:v>
                </c:pt>
                <c:pt idx="9">
                  <c:v>1.867693297130083</c:v>
                </c:pt>
                <c:pt idx="10">
                  <c:v>1.8848280980211847</c:v>
                </c:pt>
                <c:pt idx="11">
                  <c:v>1.9019628989122863</c:v>
                </c:pt>
                <c:pt idx="12">
                  <c:v>1.919097699803388</c:v>
                </c:pt>
                <c:pt idx="13">
                  <c:v>1.9362325006944896</c:v>
                </c:pt>
                <c:pt idx="14">
                  <c:v>1.9533673015855912</c:v>
                </c:pt>
                <c:pt idx="15">
                  <c:v>1.9705021024766929</c:v>
                </c:pt>
                <c:pt idx="16">
                  <c:v>1.9876369033677945</c:v>
                </c:pt>
                <c:pt idx="17">
                  <c:v>2.0047717042588964</c:v>
                </c:pt>
                <c:pt idx="18">
                  <c:v>2.0219065051499983</c:v>
                </c:pt>
                <c:pt idx="19">
                  <c:v>2.0390413060411001</c:v>
                </c:pt>
                <c:pt idx="20">
                  <c:v>2.056176106932202</c:v>
                </c:pt>
                <c:pt idx="21">
                  <c:v>2.0733109078233039</c:v>
                </c:pt>
                <c:pt idx="22">
                  <c:v>2.0904457087144057</c:v>
                </c:pt>
                <c:pt idx="23">
                  <c:v>2.1075805096055076</c:v>
                </c:pt>
                <c:pt idx="24">
                  <c:v>2.1247153104966094</c:v>
                </c:pt>
                <c:pt idx="25">
                  <c:v>2.1418501113877113</c:v>
                </c:pt>
                <c:pt idx="26">
                  <c:v>2.1589849122788132</c:v>
                </c:pt>
                <c:pt idx="27">
                  <c:v>2.176119713169915</c:v>
                </c:pt>
                <c:pt idx="28">
                  <c:v>2.1932545140610169</c:v>
                </c:pt>
                <c:pt idx="29">
                  <c:v>2.2103893149521188</c:v>
                </c:pt>
                <c:pt idx="30">
                  <c:v>2.2275241158432206</c:v>
                </c:pt>
                <c:pt idx="31">
                  <c:v>2.2446589167343225</c:v>
                </c:pt>
              </c:numCache>
            </c:numRef>
          </c:cat>
          <c:val>
            <c:numRef>
              <c:f>Tabelle1!$K$15:$K$46</c:f>
              <c:numCache>
                <c:formatCode>0.00</c:formatCode>
                <c:ptCount val="32"/>
                <c:pt idx="0">
                  <c:v>1598.7850775522875</c:v>
                </c:pt>
                <c:pt idx="1">
                  <c:v>1594.9468061495202</c:v>
                </c:pt>
                <c:pt idx="2">
                  <c:v>1591.4212615774441</c:v>
                </c:pt>
                <c:pt idx="3">
                  <c:v>1588.2016636153742</c:v>
                </c:pt>
                <c:pt idx="4">
                  <c:v>1585.2814928203461</c:v>
                </c:pt>
                <c:pt idx="5">
                  <c:v>1582.6544781091263</c:v>
                </c:pt>
                <c:pt idx="6">
                  <c:v>1580.3145850431315</c:v>
                </c:pt>
                <c:pt idx="7">
                  <c:v>1578.2560047702689</c:v>
                </c:pt>
                <c:pt idx="8">
                  <c:v>1576.4731435811136</c:v>
                </c:pt>
                <c:pt idx="9">
                  <c:v>1574.9606130399827</c:v>
                </c:pt>
                <c:pt idx="10">
                  <c:v>1573.7132206543088</c:v>
                </c:pt>
                <c:pt idx="11">
                  <c:v>1572.7259610483729</c:v>
                </c:pt>
                <c:pt idx="12">
                  <c:v>1571.9940076098756</c:v>
                </c:pt>
                <c:pt idx="13">
                  <c:v>1571.5127045800498</c:v>
                </c:pt>
                <c:pt idx="14">
                  <c:v>1571.2775595600851</c:v>
                </c:pt>
                <c:pt idx="15">
                  <c:v>1571.2842364085216</c:v>
                </c:pt>
                <c:pt idx="16">
                  <c:v>1571.5285485060169</c:v>
                </c:pt>
                <c:pt idx="17">
                  <c:v>1572.006452365516</c:v>
                </c:pt>
                <c:pt idx="18">
                  <c:v>1572.7140415673207</c:v>
                </c:pt>
                <c:pt idx="19">
                  <c:v>1573.6475409999575</c:v>
                </c:pt>
                <c:pt idx="20">
                  <c:v>1574.8033013890035</c:v>
                </c:pt>
                <c:pt idx="21">
                  <c:v>1576.1777940972049</c:v>
                </c:pt>
                <c:pt idx="22">
                  <c:v>1577.7676061803338</c:v>
                </c:pt>
                <c:pt idx="23">
                  <c:v>1579.5694356842187</c:v>
                </c:pt>
                <c:pt idx="24">
                  <c:v>1581.5800871693382</c:v>
                </c:pt>
                <c:pt idx="25">
                  <c:v>1583.796467450235</c:v>
                </c:pt>
                <c:pt idx="26">
                  <c:v>1586.2155815378173</c:v>
                </c:pt>
                <c:pt idx="27">
                  <c:v>1588.8345287733569</c:v>
                </c:pt>
                <c:pt idx="28">
                  <c:v>1591.6504991437109</c:v>
                </c:pt>
                <c:pt idx="29">
                  <c:v>1594.6607697679278</c:v>
                </c:pt>
                <c:pt idx="30">
                  <c:v>1597.8627015460079</c:v>
                </c:pt>
                <c:pt idx="31">
                  <c:v>1601.2537359611574</c:v>
                </c:pt>
              </c:numCache>
            </c:numRef>
          </c:val>
        </c:ser>
        <c:marker val="1"/>
        <c:axId val="84619264"/>
        <c:axId val="84620800"/>
      </c:lineChart>
      <c:catAx>
        <c:axId val="84619264"/>
        <c:scaling>
          <c:orientation val="minMax"/>
        </c:scaling>
        <c:axPos val="b"/>
        <c:numFmt formatCode="0.00" sourceLinked="1"/>
        <c:tickLblPos val="nextTo"/>
        <c:crossAx val="84620800"/>
        <c:crosses val="autoZero"/>
        <c:auto val="1"/>
        <c:lblAlgn val="ctr"/>
        <c:lblOffset val="100"/>
      </c:catAx>
      <c:valAx>
        <c:axId val="84620800"/>
        <c:scaling>
          <c:orientation val="minMax"/>
        </c:scaling>
        <c:axPos val="l"/>
        <c:majorGridlines/>
        <c:numFmt formatCode="0.00" sourceLinked="1"/>
        <c:tickLblPos val="nextTo"/>
        <c:crossAx val="84619264"/>
        <c:crosses val="autoZero"/>
        <c:crossBetween val="between"/>
      </c:valAx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448236</xdr:colOff>
      <xdr:row>18</xdr:row>
      <xdr:rowOff>145677</xdr:rowOff>
    </xdr:from>
    <xdr:to>
      <xdr:col>22</xdr:col>
      <xdr:colOff>338977</xdr:colOff>
      <xdr:row>45</xdr:row>
      <xdr:rowOff>56029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W50"/>
  <sheetViews>
    <sheetView tabSelected="1" zoomScale="85" zoomScaleNormal="85" workbookViewId="0">
      <selection activeCell="G6" sqref="G6"/>
    </sheetView>
  </sheetViews>
  <sheetFormatPr baseColWidth="10" defaultRowHeight="15"/>
  <cols>
    <col min="2" max="2" width="20.140625" customWidth="1"/>
    <col min="3" max="3" width="17.140625" customWidth="1"/>
    <col min="4" max="5" width="13.42578125" customWidth="1"/>
    <col min="6" max="6" width="15.85546875" customWidth="1"/>
    <col min="7" max="7" width="20" customWidth="1"/>
    <col min="8" max="9" width="13.28515625" customWidth="1"/>
    <col min="10" max="10" width="16.7109375" customWidth="1"/>
    <col min="12" max="12" width="12.140625" customWidth="1"/>
    <col min="13" max="13" width="10.28515625" style="4" customWidth="1"/>
    <col min="14" max="14" width="5.85546875" customWidth="1"/>
    <col min="18" max="18" width="12.5703125" customWidth="1"/>
    <col min="19" max="19" width="16.7109375" customWidth="1"/>
    <col min="20" max="20" width="13.7109375" customWidth="1"/>
  </cols>
  <sheetData>
    <row r="2" spans="2:23">
      <c r="B2" s="2" t="s">
        <v>0</v>
      </c>
      <c r="C2" s="3"/>
      <c r="D2" s="2"/>
      <c r="E2" s="2"/>
      <c r="F2" s="2"/>
    </row>
    <row r="3" spans="2:23">
      <c r="B3" s="2"/>
      <c r="C3" s="3"/>
      <c r="D3" s="2"/>
      <c r="E3" s="2"/>
      <c r="F3" s="2"/>
    </row>
    <row r="4" spans="2:23">
      <c r="B4" s="1" t="s">
        <v>1</v>
      </c>
      <c r="C4" s="3">
        <v>28</v>
      </c>
      <c r="D4" s="2"/>
      <c r="E4" s="2"/>
      <c r="F4" s="2" t="s">
        <v>9</v>
      </c>
    </row>
    <row r="5" spans="2:23" ht="30">
      <c r="B5" s="1" t="s">
        <v>2</v>
      </c>
      <c r="C5" s="3">
        <v>6</v>
      </c>
      <c r="D5" s="2"/>
      <c r="E5" s="2"/>
      <c r="F5" s="1" t="s">
        <v>10</v>
      </c>
      <c r="G5" s="3">
        <f>C4/(C5+1)*C5/C7</f>
        <v>21.05263157894737</v>
      </c>
    </row>
    <row r="6" spans="2:23" ht="32.25">
      <c r="B6" s="1" t="s">
        <v>3</v>
      </c>
      <c r="C6" s="7">
        <v>6.9000000000000006E-2</v>
      </c>
      <c r="D6" s="2"/>
      <c r="E6" s="2"/>
      <c r="F6" s="1" t="s">
        <v>11</v>
      </c>
      <c r="G6" s="3">
        <f>C4/(C5+1)/C6</f>
        <v>57.971014492753618</v>
      </c>
    </row>
    <row r="7" spans="2:23" ht="32.25">
      <c r="B7" s="1" t="s">
        <v>4</v>
      </c>
      <c r="C7" s="3">
        <v>1.1399999999999999</v>
      </c>
      <c r="D7" s="2"/>
      <c r="E7" s="2"/>
      <c r="F7" s="1" t="s">
        <v>12</v>
      </c>
      <c r="G7" s="3">
        <f>G5+G6</f>
        <v>79.023646071700995</v>
      </c>
    </row>
    <row r="8" spans="2:23" ht="30">
      <c r="B8" s="1" t="s">
        <v>5</v>
      </c>
      <c r="C8" s="3">
        <v>1</v>
      </c>
      <c r="D8" s="2"/>
      <c r="E8" s="2"/>
      <c r="F8" s="2" t="s">
        <v>20</v>
      </c>
      <c r="G8" s="4">
        <f>K47</f>
        <v>1571.2775595600851</v>
      </c>
    </row>
    <row r="9" spans="2:23" ht="30">
      <c r="B9" s="1" t="s">
        <v>26</v>
      </c>
      <c r="C9" s="3">
        <v>1</v>
      </c>
      <c r="D9" s="2"/>
      <c r="E9" s="2"/>
      <c r="F9" s="2" t="s">
        <v>21</v>
      </c>
      <c r="G9">
        <f>K48</f>
        <v>1.9533673015855912</v>
      </c>
    </row>
    <row r="10" spans="2:23">
      <c r="B10" s="1"/>
      <c r="C10" s="3"/>
      <c r="D10" s="2"/>
      <c r="E10" s="2"/>
      <c r="F10" s="2" t="s">
        <v>22</v>
      </c>
      <c r="G10">
        <f>2*G9</f>
        <v>3.9067346031711825</v>
      </c>
    </row>
    <row r="11" spans="2:23">
      <c r="B11" s="1"/>
      <c r="C11" s="3"/>
      <c r="D11" s="2"/>
      <c r="E11" s="2"/>
      <c r="F11" s="2"/>
    </row>
    <row r="12" spans="2:23" ht="32.25">
      <c r="B12" s="1" t="s">
        <v>8</v>
      </c>
      <c r="C12" s="3">
        <v>13</v>
      </c>
      <c r="D12" s="2"/>
      <c r="E12" s="2"/>
      <c r="F12" s="2"/>
    </row>
    <row r="14" spans="2:23" s="1" customFormat="1" ht="34.5" customHeight="1">
      <c r="B14" s="1" t="s">
        <v>24</v>
      </c>
      <c r="C14" s="1" t="s">
        <v>13</v>
      </c>
      <c r="D14" s="1" t="s">
        <v>25</v>
      </c>
      <c r="E14" s="1" t="s">
        <v>19</v>
      </c>
      <c r="F14" s="1" t="s">
        <v>27</v>
      </c>
      <c r="H14" s="1">
        <f>(V15)/(PI()*M15*M15)-4/3*M15</f>
        <v>-2.2052510799355218E-3</v>
      </c>
      <c r="I14" s="4">
        <f>(W15)/(PI()*M15*M15)-4/3*M15</f>
        <v>4.000325459003661</v>
      </c>
      <c r="K14" s="1" t="s">
        <v>14</v>
      </c>
      <c r="L14" s="1" t="s">
        <v>15</v>
      </c>
      <c r="M14" s="5" t="s">
        <v>16</v>
      </c>
      <c r="N14" s="1" t="s">
        <v>23</v>
      </c>
      <c r="Q14" s="1" t="s">
        <v>5</v>
      </c>
      <c r="R14" s="1" t="s">
        <v>26</v>
      </c>
      <c r="S14" s="1" t="s">
        <v>6</v>
      </c>
      <c r="T14" s="1" t="s">
        <v>7</v>
      </c>
      <c r="U14" s="1" t="s">
        <v>8</v>
      </c>
      <c r="V14" s="1" t="s">
        <v>17</v>
      </c>
      <c r="W14" s="1" t="s">
        <v>18</v>
      </c>
    </row>
    <row r="15" spans="2:23">
      <c r="B15" s="4">
        <f>2*PI()*M15*D15</f>
        <v>67.640907127212174</v>
      </c>
      <c r="C15" s="4">
        <f>4*PI()*M15*M15</f>
        <v>36.895040251206638</v>
      </c>
      <c r="D15" s="4">
        <f>(V15+W15)/(PI()*M15*M15)-4/3*M15</f>
        <v>6.282760326737284</v>
      </c>
      <c r="E15" s="4">
        <f>B15*U15+C15*Q15*U15+F15*U15*R15</f>
        <v>1598.7850775522875</v>
      </c>
      <c r="F15" s="4">
        <f>2*PI()*M15*M15</f>
        <v>18.447520125603319</v>
      </c>
      <c r="G15" s="4"/>
      <c r="H15" s="4"/>
      <c r="I15" s="4"/>
      <c r="J15" s="4"/>
      <c r="K15" s="4">
        <f>E15</f>
        <v>1598.7850775522875</v>
      </c>
      <c r="L15" s="4">
        <f>D15+H15+4*M15+T15</f>
        <v>13.136680683177957</v>
      </c>
      <c r="M15" s="4">
        <f>N15</f>
        <v>1.7134800891101682</v>
      </c>
      <c r="N15" s="4">
        <f>POWER((V15+W15)/(PI()*5),1/3)</f>
        <v>1.7134800891101682</v>
      </c>
      <c r="Q15" s="4">
        <f>C8</f>
        <v>1</v>
      </c>
      <c r="R15" s="4">
        <f>C9</f>
        <v>1</v>
      </c>
      <c r="S15" s="4">
        <f>C10</f>
        <v>0</v>
      </c>
      <c r="T15" s="4">
        <f>C11</f>
        <v>0</v>
      </c>
      <c r="U15" s="4">
        <f>C12</f>
        <v>13</v>
      </c>
      <c r="V15" s="4">
        <f>G5</f>
        <v>21.05263157894737</v>
      </c>
      <c r="W15" s="4">
        <f>G6</f>
        <v>57.971014492753618</v>
      </c>
    </row>
    <row r="16" spans="2:23">
      <c r="B16" s="4">
        <f t="shared" ref="B16:B46" si="0">2*PI()*M16*D16</f>
        <v>66.233270017271579</v>
      </c>
      <c r="C16" s="4">
        <f t="shared" ref="C16:C46" si="1">4*PI()*M16*M16</f>
        <v>37.636630560255888</v>
      </c>
      <c r="D16" s="4">
        <f t="shared" ref="D16:D46" si="2">(V16+W16)/(PI()*M16*M16)-4/3*M16</f>
        <v>6.091102290458891</v>
      </c>
      <c r="E16" s="4">
        <f t="shared" ref="E16:E46" si="3">B16*U16+C16*Q16*U16+F16*U16*R16</f>
        <v>1594.9468061495202</v>
      </c>
      <c r="F16" s="4">
        <f t="shared" ref="F16:F45" si="4">2*PI()*M16*M16</f>
        <v>18.818315280127944</v>
      </c>
      <c r="G16" s="4"/>
      <c r="H16" s="4"/>
      <c r="I16" s="4"/>
      <c r="J16" s="4"/>
      <c r="K16" s="4">
        <f t="shared" ref="K16:K46" si="5">E16</f>
        <v>1594.9468061495202</v>
      </c>
      <c r="L16" s="4">
        <f t="shared" ref="L16:L46" si="6">D16+H16+4*M16+T16</f>
        <v>13.013561850463971</v>
      </c>
      <c r="M16" s="4">
        <f>M15+N16*0.01</f>
        <v>1.7306148900012699</v>
      </c>
      <c r="N16">
        <f>N15</f>
        <v>1.7134800891101682</v>
      </c>
      <c r="Q16" s="4">
        <f>Q15</f>
        <v>1</v>
      </c>
      <c r="R16" s="4">
        <f t="shared" ref="R16:R46" si="7">R15</f>
        <v>1</v>
      </c>
      <c r="S16" s="4">
        <f t="shared" ref="S16:S46" si="8">S15</f>
        <v>0</v>
      </c>
      <c r="T16" s="4">
        <f t="shared" ref="T16:T46" si="9">T15</f>
        <v>0</v>
      </c>
      <c r="U16" s="4">
        <f t="shared" ref="U16" si="10">U15</f>
        <v>13</v>
      </c>
      <c r="V16" s="4">
        <f t="shared" ref="V16:V46" si="11">V15</f>
        <v>21.05263157894737</v>
      </c>
      <c r="W16" s="4">
        <f t="shared" ref="W16:W46" si="12">W15</f>
        <v>57.971014492753618</v>
      </c>
    </row>
    <row r="17" spans="2:23">
      <c r="B17" s="4">
        <f t="shared" si="0"/>
        <v>64.83862030530878</v>
      </c>
      <c r="C17" s="4">
        <f t="shared" si="1"/>
        <v>38.385599877355382</v>
      </c>
      <c r="D17" s="4">
        <f t="shared" si="2"/>
        <v>5.9043849234380481</v>
      </c>
      <c r="E17" s="4">
        <f t="shared" si="3"/>
        <v>1591.4212615774441</v>
      </c>
      <c r="F17" s="4">
        <f t="shared" si="4"/>
        <v>19.192799938677691</v>
      </c>
      <c r="G17" s="4"/>
      <c r="H17" s="4"/>
      <c r="I17" s="4"/>
      <c r="J17" s="4"/>
      <c r="K17" s="4">
        <f t="shared" si="5"/>
        <v>1591.4212615774441</v>
      </c>
      <c r="L17" s="4">
        <f t="shared" si="6"/>
        <v>12.895383687007534</v>
      </c>
      <c r="M17" s="4">
        <f t="shared" ref="M17:M46" si="13">M16+N17*0.01</f>
        <v>1.7477496908923715</v>
      </c>
      <c r="N17">
        <f t="shared" ref="N17:N46" si="14">N16</f>
        <v>1.7134800891101682</v>
      </c>
      <c r="Q17" s="4">
        <f t="shared" ref="Q17:Q46" si="15">Q16</f>
        <v>1</v>
      </c>
      <c r="R17" s="4">
        <f t="shared" si="7"/>
        <v>1</v>
      </c>
      <c r="S17" s="4">
        <f t="shared" si="8"/>
        <v>0</v>
      </c>
      <c r="T17" s="4">
        <f t="shared" si="9"/>
        <v>0</v>
      </c>
      <c r="U17" s="4">
        <f t="shared" ref="U17:U46" si="16">U16</f>
        <v>13</v>
      </c>
      <c r="V17" s="4">
        <f t="shared" si="11"/>
        <v>21.05263157894737</v>
      </c>
      <c r="W17" s="4">
        <f t="shared" si="12"/>
        <v>57.971014492753618</v>
      </c>
    </row>
    <row r="18" spans="2:23">
      <c r="B18" s="4">
        <f t="shared" si="0"/>
        <v>63.456436435886488</v>
      </c>
      <c r="C18" s="4">
        <f t="shared" si="1"/>
        <v>39.14194820250512</v>
      </c>
      <c r="D18" s="4">
        <f t="shared" si="2"/>
        <v>5.7224172895089636</v>
      </c>
      <c r="E18" s="4">
        <f t="shared" si="3"/>
        <v>1588.2016636153742</v>
      </c>
      <c r="F18" s="4">
        <f t="shared" si="4"/>
        <v>19.57097410125256</v>
      </c>
      <c r="G18" s="4"/>
      <c r="H18" s="4"/>
      <c r="I18" s="4"/>
      <c r="J18" s="4"/>
      <c r="K18" s="4">
        <f t="shared" si="5"/>
        <v>1588.2016636153742</v>
      </c>
      <c r="L18" s="4">
        <f t="shared" si="6"/>
        <v>12.781955256642856</v>
      </c>
      <c r="M18" s="4">
        <f t="shared" si="13"/>
        <v>1.7648844917834732</v>
      </c>
      <c r="N18">
        <f t="shared" si="14"/>
        <v>1.7134800891101682</v>
      </c>
      <c r="Q18" s="4">
        <f t="shared" si="15"/>
        <v>1</v>
      </c>
      <c r="R18" s="4">
        <f t="shared" si="7"/>
        <v>1</v>
      </c>
      <c r="S18" s="4">
        <f t="shared" si="8"/>
        <v>0</v>
      </c>
      <c r="T18" s="4">
        <f t="shared" si="9"/>
        <v>0</v>
      </c>
      <c r="U18" s="4">
        <f t="shared" si="16"/>
        <v>13</v>
      </c>
      <c r="V18" s="4">
        <f t="shared" si="11"/>
        <v>21.05263157894737</v>
      </c>
      <c r="W18" s="4">
        <f t="shared" si="12"/>
        <v>57.971014492753618</v>
      </c>
    </row>
    <row r="19" spans="2:23">
      <c r="B19" s="4">
        <f t="shared" si="0"/>
        <v>62.086216913392072</v>
      </c>
      <c r="C19" s="4">
        <f t="shared" si="1"/>
        <v>39.905675535705086</v>
      </c>
      <c r="D19" s="4">
        <f t="shared" si="2"/>
        <v>5.545017587778986</v>
      </c>
      <c r="E19" s="4">
        <f t="shared" si="3"/>
        <v>1585.2814928203461</v>
      </c>
      <c r="F19" s="4">
        <f t="shared" si="4"/>
        <v>19.952837767852543</v>
      </c>
      <c r="G19" s="4"/>
      <c r="H19" s="4"/>
      <c r="I19" s="4"/>
      <c r="J19" s="4"/>
      <c r="K19" s="4">
        <f t="shared" si="5"/>
        <v>1585.2814928203461</v>
      </c>
      <c r="L19" s="4">
        <f t="shared" si="6"/>
        <v>12.673094758477285</v>
      </c>
      <c r="M19" s="4">
        <f t="shared" si="13"/>
        <v>1.7820192926745748</v>
      </c>
      <c r="N19">
        <f t="shared" si="14"/>
        <v>1.7134800891101682</v>
      </c>
      <c r="Q19" s="4">
        <f t="shared" si="15"/>
        <v>1</v>
      </c>
      <c r="R19" s="4">
        <f t="shared" si="7"/>
        <v>1</v>
      </c>
      <c r="S19" s="4">
        <f t="shared" si="8"/>
        <v>0</v>
      </c>
      <c r="T19" s="4">
        <f t="shared" si="9"/>
        <v>0</v>
      </c>
      <c r="U19" s="4">
        <f t="shared" si="16"/>
        <v>13</v>
      </c>
      <c r="V19" s="4">
        <f t="shared" si="11"/>
        <v>21.05263157894737</v>
      </c>
      <c r="W19" s="4">
        <f t="shared" si="12"/>
        <v>57.971014492753618</v>
      </c>
    </row>
    <row r="20" spans="2:23">
      <c r="B20" s="4">
        <f t="shared" si="0"/>
        <v>60.727479346807527</v>
      </c>
      <c r="C20" s="4">
        <f t="shared" si="1"/>
        <v>40.676781876955303</v>
      </c>
      <c r="D20" s="4">
        <f t="shared" si="2"/>
        <v>5.3720126331150118</v>
      </c>
      <c r="E20" s="4">
        <f t="shared" si="3"/>
        <v>1582.6544781091263</v>
      </c>
      <c r="F20" s="4">
        <f t="shared" si="4"/>
        <v>20.338390938477652</v>
      </c>
      <c r="G20" s="4"/>
      <c r="H20" s="4"/>
      <c r="I20" s="4"/>
      <c r="J20" s="4"/>
      <c r="K20" s="4">
        <f t="shared" si="5"/>
        <v>1582.6544781091263</v>
      </c>
      <c r="L20" s="4">
        <f t="shared" si="6"/>
        <v>12.568629007377718</v>
      </c>
      <c r="M20" s="4">
        <f t="shared" si="13"/>
        <v>1.7991540935656765</v>
      </c>
      <c r="N20">
        <f t="shared" si="14"/>
        <v>1.7134800891101682</v>
      </c>
      <c r="Q20" s="4">
        <f t="shared" si="15"/>
        <v>1</v>
      </c>
      <c r="R20" s="4">
        <f t="shared" si="7"/>
        <v>1</v>
      </c>
      <c r="S20" s="4">
        <f t="shared" si="8"/>
        <v>0</v>
      </c>
      <c r="T20" s="4">
        <f t="shared" si="9"/>
        <v>0</v>
      </c>
      <c r="U20" s="4">
        <f t="shared" si="16"/>
        <v>13</v>
      </c>
      <c r="V20" s="4">
        <f t="shared" si="11"/>
        <v>21.05263157894737</v>
      </c>
      <c r="W20" s="4">
        <f t="shared" si="12"/>
        <v>57.971014492753618</v>
      </c>
    </row>
    <row r="21" spans="2:23">
      <c r="B21" s="4">
        <f t="shared" si="0"/>
        <v>59.379759548549558</v>
      </c>
      <c r="C21" s="4">
        <f t="shared" si="1"/>
        <v>41.455267226255764</v>
      </c>
      <c r="D21" s="4">
        <f t="shared" si="2"/>
        <v>5.2032373707742936</v>
      </c>
      <c r="E21" s="4">
        <f t="shared" si="3"/>
        <v>1580.3145850431315</v>
      </c>
      <c r="F21" s="4">
        <f t="shared" si="4"/>
        <v>20.727633613127882</v>
      </c>
      <c r="G21" s="4"/>
      <c r="H21" s="4"/>
      <c r="I21" s="4"/>
      <c r="J21" s="4"/>
      <c r="K21" s="4">
        <f t="shared" si="5"/>
        <v>1580.3145850431315</v>
      </c>
      <c r="L21" s="4">
        <f t="shared" si="6"/>
        <v>12.468392948601405</v>
      </c>
      <c r="M21" s="4">
        <f t="shared" si="13"/>
        <v>1.8162888944567781</v>
      </c>
      <c r="N21">
        <f t="shared" si="14"/>
        <v>1.7134800891101682</v>
      </c>
      <c r="Q21" s="4">
        <f t="shared" si="15"/>
        <v>1</v>
      </c>
      <c r="R21" s="4">
        <f t="shared" si="7"/>
        <v>1</v>
      </c>
      <c r="S21" s="4">
        <f t="shared" si="8"/>
        <v>0</v>
      </c>
      <c r="T21" s="4">
        <f t="shared" si="9"/>
        <v>0</v>
      </c>
      <c r="U21" s="4">
        <f t="shared" si="16"/>
        <v>13</v>
      </c>
      <c r="V21" s="4">
        <f t="shared" si="11"/>
        <v>21.05263157894737</v>
      </c>
      <c r="W21" s="4">
        <f t="shared" si="12"/>
        <v>57.971014492753618</v>
      </c>
    </row>
    <row r="22" spans="2:23">
      <c r="B22" s="4">
        <f t="shared" si="0"/>
        <v>58.042610683841737</v>
      </c>
      <c r="C22" s="4">
        <f t="shared" si="1"/>
        <v>42.241131583606467</v>
      </c>
      <c r="D22" s="4">
        <f t="shared" si="2"/>
        <v>5.0385344226387696</v>
      </c>
      <c r="E22" s="4">
        <f t="shared" si="3"/>
        <v>1578.2560047702689</v>
      </c>
      <c r="F22" s="4">
        <f t="shared" si="4"/>
        <v>21.120565791803234</v>
      </c>
      <c r="G22" s="4"/>
      <c r="H22" s="4"/>
      <c r="I22" s="4"/>
      <c r="J22" s="4"/>
      <c r="K22" s="4">
        <f t="shared" si="5"/>
        <v>1578.2560047702689</v>
      </c>
      <c r="L22" s="4">
        <f t="shared" si="6"/>
        <v>12.372229204030289</v>
      </c>
      <c r="M22" s="4">
        <f t="shared" si="13"/>
        <v>1.8334236953478797</v>
      </c>
      <c r="N22">
        <f t="shared" si="14"/>
        <v>1.7134800891101682</v>
      </c>
      <c r="Q22" s="4">
        <f t="shared" si="15"/>
        <v>1</v>
      </c>
      <c r="R22" s="4">
        <f t="shared" si="7"/>
        <v>1</v>
      </c>
      <c r="S22" s="4">
        <f t="shared" si="8"/>
        <v>0</v>
      </c>
      <c r="T22" s="4">
        <f t="shared" si="9"/>
        <v>0</v>
      </c>
      <c r="U22" s="4">
        <f t="shared" si="16"/>
        <v>13</v>
      </c>
      <c r="V22" s="4">
        <f t="shared" si="11"/>
        <v>21.05263157894737</v>
      </c>
      <c r="W22" s="4">
        <f t="shared" si="12"/>
        <v>57.971014492753618</v>
      </c>
    </row>
    <row r="23" spans="2:23">
      <c r="B23" s="4">
        <f t="shared" si="0"/>
        <v>56.715602467343771</v>
      </c>
      <c r="C23" s="4">
        <f t="shared" si="1"/>
        <v>43.034374949007407</v>
      </c>
      <c r="D23" s="4">
        <f t="shared" si="2"/>
        <v>4.877753662722891</v>
      </c>
      <c r="E23" s="4">
        <f t="shared" si="3"/>
        <v>1576.4731435811136</v>
      </c>
      <c r="F23" s="4">
        <f t="shared" si="4"/>
        <v>21.517187474503704</v>
      </c>
      <c r="G23" s="4"/>
      <c r="H23" s="4"/>
      <c r="I23" s="4"/>
      <c r="J23" s="4"/>
      <c r="K23" s="4">
        <f t="shared" si="5"/>
        <v>1576.4731435811136</v>
      </c>
      <c r="L23" s="4">
        <f t="shared" si="6"/>
        <v>12.279987647678816</v>
      </c>
      <c r="M23" s="4">
        <f t="shared" si="13"/>
        <v>1.8505584962389814</v>
      </c>
      <c r="N23">
        <f t="shared" si="14"/>
        <v>1.7134800891101682</v>
      </c>
      <c r="Q23" s="4">
        <f t="shared" si="15"/>
        <v>1</v>
      </c>
      <c r="R23" s="4">
        <f t="shared" si="7"/>
        <v>1</v>
      </c>
      <c r="S23" s="4">
        <f t="shared" si="8"/>
        <v>0</v>
      </c>
      <c r="T23" s="4">
        <f t="shared" si="9"/>
        <v>0</v>
      </c>
      <c r="U23" s="4">
        <f t="shared" si="16"/>
        <v>13</v>
      </c>
      <c r="V23" s="4">
        <f t="shared" si="11"/>
        <v>21.05263157894737</v>
      </c>
      <c r="W23" s="4">
        <f t="shared" si="12"/>
        <v>57.971014492753618</v>
      </c>
    </row>
    <row r="24" spans="2:23">
      <c r="B24" s="4">
        <f t="shared" si="0"/>
        <v>55.398320404003087</v>
      </c>
      <c r="C24" s="4">
        <f t="shared" si="1"/>
        <v>43.834997322458591</v>
      </c>
      <c r="D24" s="4">
        <f t="shared" si="2"/>
        <v>4.7207518198163809</v>
      </c>
      <c r="E24" s="4">
        <f t="shared" si="3"/>
        <v>1574.9606130399827</v>
      </c>
      <c r="F24" s="4">
        <f t="shared" si="4"/>
        <v>21.917498661229295</v>
      </c>
      <c r="G24" s="4"/>
      <c r="H24" s="4"/>
      <c r="I24" s="4"/>
      <c r="J24" s="4"/>
      <c r="K24" s="4">
        <f t="shared" si="5"/>
        <v>1574.9606130399827</v>
      </c>
      <c r="L24" s="4">
        <f t="shared" si="6"/>
        <v>12.191525008336713</v>
      </c>
      <c r="M24" s="4">
        <f t="shared" si="13"/>
        <v>1.867693297130083</v>
      </c>
      <c r="N24">
        <f t="shared" si="14"/>
        <v>1.7134800891101682</v>
      </c>
      <c r="Q24" s="4">
        <f t="shared" si="15"/>
        <v>1</v>
      </c>
      <c r="R24" s="4">
        <f t="shared" si="7"/>
        <v>1</v>
      </c>
      <c r="S24" s="4">
        <f t="shared" si="8"/>
        <v>0</v>
      </c>
      <c r="T24" s="4">
        <f t="shared" si="9"/>
        <v>0</v>
      </c>
      <c r="U24" s="4">
        <f t="shared" si="16"/>
        <v>13</v>
      </c>
      <c r="V24" s="4">
        <f t="shared" si="11"/>
        <v>21.05263157894737</v>
      </c>
      <c r="W24" s="4">
        <f t="shared" si="12"/>
        <v>57.971014492753618</v>
      </c>
    </row>
    <row r="25" spans="2:23">
      <c r="B25" s="4">
        <f t="shared" si="0"/>
        <v>54.090365071314501</v>
      </c>
      <c r="C25" s="4">
        <f t="shared" si="1"/>
        <v>44.642998703960011</v>
      </c>
      <c r="D25" s="4">
        <f t="shared" si="2"/>
        <v>4.5673921052975217</v>
      </c>
      <c r="E25" s="4">
        <f t="shared" si="3"/>
        <v>1573.7132206543088</v>
      </c>
      <c r="F25" s="4">
        <f t="shared" si="4"/>
        <v>22.321499351980005</v>
      </c>
      <c r="G25" s="4"/>
      <c r="H25" s="4"/>
      <c r="I25" s="4"/>
      <c r="J25" s="4"/>
      <c r="K25" s="4">
        <f t="shared" si="5"/>
        <v>1573.7132206543088</v>
      </c>
      <c r="L25" s="4">
        <f t="shared" si="6"/>
        <v>12.10670449738226</v>
      </c>
      <c r="M25" s="4">
        <f t="shared" si="13"/>
        <v>1.8848280980211847</v>
      </c>
      <c r="N25">
        <f t="shared" si="14"/>
        <v>1.7134800891101682</v>
      </c>
      <c r="Q25" s="4">
        <f t="shared" si="15"/>
        <v>1</v>
      </c>
      <c r="R25" s="4">
        <f t="shared" si="7"/>
        <v>1</v>
      </c>
      <c r="S25" s="4">
        <f t="shared" si="8"/>
        <v>0</v>
      </c>
      <c r="T25" s="4">
        <f t="shared" si="9"/>
        <v>0</v>
      </c>
      <c r="U25" s="4">
        <f t="shared" si="16"/>
        <v>13</v>
      </c>
      <c r="V25" s="4">
        <f t="shared" si="11"/>
        <v>21.05263157894737</v>
      </c>
      <c r="W25" s="4">
        <f t="shared" si="12"/>
        <v>57.971014492753618</v>
      </c>
    </row>
    <row r="26" spans="2:23">
      <c r="B26" s="4">
        <f t="shared" si="0"/>
        <v>52.791351440376545</v>
      </c>
      <c r="C26" s="4">
        <f t="shared" si="1"/>
        <v>45.458379093511681</v>
      </c>
      <c r="D26" s="4">
        <f t="shared" si="2"/>
        <v>4.4175438643111278</v>
      </c>
      <c r="E26" s="4">
        <f t="shared" si="3"/>
        <v>1572.7259610483729</v>
      </c>
      <c r="F26" s="4">
        <f t="shared" si="4"/>
        <v>22.72918954675584</v>
      </c>
      <c r="G26" s="4"/>
      <c r="H26" s="4"/>
      <c r="I26" s="4"/>
      <c r="J26" s="4"/>
      <c r="K26" s="4">
        <f t="shared" si="5"/>
        <v>1572.7259610483729</v>
      </c>
      <c r="L26" s="4">
        <f t="shared" si="6"/>
        <v>12.025395459960272</v>
      </c>
      <c r="M26" s="4">
        <f t="shared" si="13"/>
        <v>1.9019628989122863</v>
      </c>
      <c r="N26">
        <f t="shared" si="14"/>
        <v>1.7134800891101682</v>
      </c>
      <c r="Q26" s="4">
        <f t="shared" si="15"/>
        <v>1</v>
      </c>
      <c r="R26" s="4">
        <f t="shared" si="7"/>
        <v>1</v>
      </c>
      <c r="S26" s="4">
        <f t="shared" si="8"/>
        <v>0</v>
      </c>
      <c r="T26" s="4">
        <f t="shared" si="9"/>
        <v>0</v>
      </c>
      <c r="U26" s="4">
        <f t="shared" si="16"/>
        <v>13</v>
      </c>
      <c r="V26" s="4">
        <f t="shared" si="11"/>
        <v>21.05263157894737</v>
      </c>
      <c r="W26" s="4">
        <f t="shared" si="12"/>
        <v>57.971014492753618</v>
      </c>
    </row>
    <row r="27" spans="2:23">
      <c r="B27" s="4">
        <f t="shared" si="0"/>
        <v>51.500908233320061</v>
      </c>
      <c r="C27" s="4">
        <f t="shared" si="1"/>
        <v>46.281138491113587</v>
      </c>
      <c r="D27" s="4">
        <f t="shared" si="2"/>
        <v>4.2710822486498339</v>
      </c>
      <c r="E27" s="4">
        <f t="shared" si="3"/>
        <v>1571.9940076098756</v>
      </c>
      <c r="F27" s="4">
        <f t="shared" si="4"/>
        <v>23.140569245556794</v>
      </c>
      <c r="G27" s="4"/>
      <c r="H27" s="4"/>
      <c r="I27" s="4"/>
      <c r="J27" s="4"/>
      <c r="K27" s="4">
        <f t="shared" si="5"/>
        <v>1571.9940076098756</v>
      </c>
      <c r="L27" s="4">
        <f t="shared" si="6"/>
        <v>11.947473047863387</v>
      </c>
      <c r="M27" s="4">
        <f t="shared" si="13"/>
        <v>1.919097699803388</v>
      </c>
      <c r="N27">
        <f t="shared" si="14"/>
        <v>1.7134800891101682</v>
      </c>
      <c r="Q27" s="4">
        <f t="shared" si="15"/>
        <v>1</v>
      </c>
      <c r="R27" s="4">
        <f t="shared" si="7"/>
        <v>1</v>
      </c>
      <c r="S27" s="4">
        <f t="shared" si="8"/>
        <v>0</v>
      </c>
      <c r="T27" s="4">
        <f t="shared" si="9"/>
        <v>0</v>
      </c>
      <c r="U27" s="4">
        <f t="shared" si="16"/>
        <v>13</v>
      </c>
      <c r="V27" s="4">
        <f t="shared" si="11"/>
        <v>21.05263157894737</v>
      </c>
      <c r="W27" s="4">
        <f t="shared" si="12"/>
        <v>57.971014492753618</v>
      </c>
    </row>
    <row r="28" spans="2:23">
      <c r="B28" s="4">
        <f t="shared" si="0"/>
        <v>50.218677314855263</v>
      </c>
      <c r="C28" s="4">
        <f t="shared" si="1"/>
        <v>47.111276896765723</v>
      </c>
      <c r="D28" s="4">
        <f t="shared" si="2"/>
        <v>4.127887909809008</v>
      </c>
      <c r="E28" s="4">
        <f t="shared" si="3"/>
        <v>1571.5127045800498</v>
      </c>
      <c r="F28" s="4">
        <f t="shared" si="4"/>
        <v>23.555638448382862</v>
      </c>
      <c r="G28" s="4"/>
      <c r="H28" s="4"/>
      <c r="I28" s="4"/>
      <c r="J28" s="4"/>
      <c r="K28" s="4">
        <f t="shared" si="5"/>
        <v>1571.5127045800498</v>
      </c>
      <c r="L28" s="4">
        <f t="shared" si="6"/>
        <v>11.872817912586967</v>
      </c>
      <c r="M28" s="4">
        <f t="shared" si="13"/>
        <v>1.9362325006944896</v>
      </c>
      <c r="N28">
        <f t="shared" si="14"/>
        <v>1.7134800891101682</v>
      </c>
      <c r="Q28" s="4">
        <f t="shared" si="15"/>
        <v>1</v>
      </c>
      <c r="R28" s="4">
        <f t="shared" si="7"/>
        <v>1</v>
      </c>
      <c r="S28" s="4">
        <f t="shared" si="8"/>
        <v>0</v>
      </c>
      <c r="T28" s="4">
        <f t="shared" si="9"/>
        <v>0</v>
      </c>
      <c r="U28" s="4">
        <f t="shared" si="16"/>
        <v>13</v>
      </c>
      <c r="V28" s="4">
        <f t="shared" si="11"/>
        <v>21.05263157894737</v>
      </c>
      <c r="W28" s="4">
        <f t="shared" si="12"/>
        <v>57.971014492753618</v>
      </c>
    </row>
    <row r="29" spans="2:23">
      <c r="B29" s="4">
        <f t="shared" si="0"/>
        <v>48.944313115842853</v>
      </c>
      <c r="C29" s="4">
        <f t="shared" si="1"/>
        <v>47.948794310468116</v>
      </c>
      <c r="D29" s="4">
        <f t="shared" si="2"/>
        <v>3.9878467108058899</v>
      </c>
      <c r="E29" s="4">
        <f t="shared" si="3"/>
        <v>1571.2775595600851</v>
      </c>
      <c r="F29" s="4">
        <f t="shared" si="4"/>
        <v>23.974397155234058</v>
      </c>
      <c r="G29" s="4"/>
      <c r="H29" s="4"/>
      <c r="I29" s="4"/>
      <c r="J29" s="4"/>
      <c r="K29" s="4">
        <f t="shared" si="5"/>
        <v>1571.2775595600851</v>
      </c>
      <c r="L29" s="4">
        <f t="shared" si="6"/>
        <v>11.801315917148255</v>
      </c>
      <c r="M29" s="4">
        <f t="shared" si="13"/>
        <v>1.9533673015855912</v>
      </c>
      <c r="N29">
        <f t="shared" si="14"/>
        <v>1.7134800891101682</v>
      </c>
      <c r="Q29" s="4">
        <f t="shared" si="15"/>
        <v>1</v>
      </c>
      <c r="R29" s="4">
        <f t="shared" si="7"/>
        <v>1</v>
      </c>
      <c r="S29" s="4">
        <f t="shared" si="8"/>
        <v>0</v>
      </c>
      <c r="T29" s="4">
        <f t="shared" si="9"/>
        <v>0</v>
      </c>
      <c r="U29" s="4">
        <f t="shared" si="16"/>
        <v>13</v>
      </c>
      <c r="V29" s="4">
        <f t="shared" si="11"/>
        <v>21.05263157894737</v>
      </c>
      <c r="W29" s="4">
        <f t="shared" si="12"/>
        <v>57.971014492753618</v>
      </c>
    </row>
    <row r="30" spans="2:23">
      <c r="B30" s="4">
        <f t="shared" si="0"/>
        <v>47.677482086939762</v>
      </c>
      <c r="C30" s="4">
        <f t="shared" si="1"/>
        <v>48.793690732220746</v>
      </c>
      <c r="D30" s="4">
        <f t="shared" si="2"/>
        <v>3.850849455463349</v>
      </c>
      <c r="E30" s="4">
        <f t="shared" si="3"/>
        <v>1571.2842364085216</v>
      </c>
      <c r="F30" s="4">
        <f t="shared" si="4"/>
        <v>24.396845366110373</v>
      </c>
      <c r="G30" s="4"/>
      <c r="H30" s="4"/>
      <c r="I30" s="4"/>
      <c r="J30" s="4"/>
      <c r="K30" s="4">
        <f t="shared" si="5"/>
        <v>1571.2842364085216</v>
      </c>
      <c r="L30" s="4">
        <f t="shared" si="6"/>
        <v>11.732857865370121</v>
      </c>
      <c r="M30" s="4">
        <f t="shared" si="13"/>
        <v>1.9705021024766929</v>
      </c>
      <c r="N30">
        <f t="shared" si="14"/>
        <v>1.7134800891101682</v>
      </c>
      <c r="Q30" s="4">
        <f t="shared" si="15"/>
        <v>1</v>
      </c>
      <c r="R30" s="4">
        <f t="shared" si="7"/>
        <v>1</v>
      </c>
      <c r="S30" s="4">
        <f t="shared" si="8"/>
        <v>0</v>
      </c>
      <c r="T30" s="4">
        <f t="shared" si="9"/>
        <v>0</v>
      </c>
      <c r="U30" s="4">
        <f t="shared" si="16"/>
        <v>13</v>
      </c>
      <c r="V30" s="4">
        <f t="shared" si="11"/>
        <v>21.05263157894737</v>
      </c>
      <c r="W30" s="4">
        <f t="shared" si="12"/>
        <v>57.971014492753618</v>
      </c>
    </row>
    <row r="31" spans="2:23">
      <c r="B31" s="4">
        <f t="shared" si="0"/>
        <v>46.417862180504336</v>
      </c>
      <c r="C31" s="4">
        <f t="shared" si="1"/>
        <v>49.645966162023619</v>
      </c>
      <c r="D31" s="4">
        <f t="shared" si="2"/>
        <v>3.7167916339590086</v>
      </c>
      <c r="E31" s="4">
        <f t="shared" si="3"/>
        <v>1571.5285485060169</v>
      </c>
      <c r="F31" s="4">
        <f t="shared" si="4"/>
        <v>24.82298308101181</v>
      </c>
      <c r="G31" s="4"/>
      <c r="H31" s="4"/>
      <c r="I31" s="4"/>
      <c r="J31" s="4"/>
      <c r="K31" s="4">
        <f t="shared" si="5"/>
        <v>1571.5285485060169</v>
      </c>
      <c r="L31" s="4">
        <f t="shared" si="6"/>
        <v>11.667339247430187</v>
      </c>
      <c r="M31" s="4">
        <f t="shared" si="13"/>
        <v>1.9876369033677945</v>
      </c>
      <c r="N31">
        <f t="shared" si="14"/>
        <v>1.7134800891101682</v>
      </c>
      <c r="Q31" s="4">
        <f t="shared" si="15"/>
        <v>1</v>
      </c>
      <c r="R31" s="4">
        <f t="shared" si="7"/>
        <v>1</v>
      </c>
      <c r="S31" s="4">
        <f t="shared" si="8"/>
        <v>0</v>
      </c>
      <c r="T31" s="4">
        <f t="shared" si="9"/>
        <v>0</v>
      </c>
      <c r="U31" s="4">
        <f t="shared" si="16"/>
        <v>13</v>
      </c>
      <c r="V31" s="4">
        <f t="shared" si="11"/>
        <v>21.05263157894737</v>
      </c>
      <c r="W31" s="4">
        <f t="shared" si="12"/>
        <v>57.971014492753618</v>
      </c>
    </row>
    <row r="32" spans="2:23">
      <c r="B32" s="4">
        <f t="shared" si="0"/>
        <v>45.165142359070742</v>
      </c>
      <c r="C32" s="4">
        <f t="shared" si="1"/>
        <v>50.505620599876742</v>
      </c>
      <c r="D32" s="4">
        <f t="shared" si="2"/>
        <v>3.5855731835324045</v>
      </c>
      <c r="E32" s="4">
        <f t="shared" si="3"/>
        <v>1572.006452365516</v>
      </c>
      <c r="F32" s="4">
        <f t="shared" si="4"/>
        <v>25.252810299938371</v>
      </c>
      <c r="G32" s="4"/>
      <c r="H32" s="4"/>
      <c r="I32" s="4"/>
      <c r="J32" s="4"/>
      <c r="K32" s="4">
        <f t="shared" si="5"/>
        <v>1572.006452365516</v>
      </c>
      <c r="L32" s="4">
        <f t="shared" si="6"/>
        <v>11.604660000567989</v>
      </c>
      <c r="M32" s="4">
        <f t="shared" si="13"/>
        <v>2.0047717042588964</v>
      </c>
      <c r="N32">
        <f t="shared" si="14"/>
        <v>1.7134800891101682</v>
      </c>
      <c r="Q32" s="4">
        <f t="shared" si="15"/>
        <v>1</v>
      </c>
      <c r="R32" s="4">
        <f t="shared" si="7"/>
        <v>1</v>
      </c>
      <c r="S32" s="4">
        <f t="shared" si="8"/>
        <v>0</v>
      </c>
      <c r="T32" s="4">
        <f t="shared" si="9"/>
        <v>0</v>
      </c>
      <c r="U32" s="4">
        <f t="shared" si="16"/>
        <v>13</v>
      </c>
      <c r="V32" s="4">
        <f t="shared" si="11"/>
        <v>21.05263157894737</v>
      </c>
      <c r="W32" s="4">
        <f t="shared" si="12"/>
        <v>57.971014492753618</v>
      </c>
    </row>
    <row r="33" spans="2:23">
      <c r="B33" s="4">
        <f t="shared" si="0"/>
        <v>43.919022128816046</v>
      </c>
      <c r="C33" s="4">
        <f t="shared" si="1"/>
        <v>51.372654045780109</v>
      </c>
      <c r="D33" s="4">
        <f t="shared" si="2"/>
        <v>3.4570982633268943</v>
      </c>
      <c r="E33" s="4">
        <f t="shared" si="3"/>
        <v>1572.7140415673207</v>
      </c>
      <c r="F33" s="4">
        <f t="shared" si="4"/>
        <v>25.686327022890055</v>
      </c>
      <c r="G33" s="4"/>
      <c r="H33" s="4"/>
      <c r="I33" s="4"/>
      <c r="J33" s="4"/>
      <c r="K33" s="4">
        <f t="shared" si="5"/>
        <v>1572.7140415673207</v>
      </c>
      <c r="L33" s="4">
        <f t="shared" si="6"/>
        <v>11.544724283926888</v>
      </c>
      <c r="M33" s="4">
        <f t="shared" si="13"/>
        <v>2.0219065051499983</v>
      </c>
      <c r="N33">
        <f t="shared" si="14"/>
        <v>1.7134800891101682</v>
      </c>
      <c r="Q33" s="4">
        <f t="shared" si="15"/>
        <v>1</v>
      </c>
      <c r="R33" s="4">
        <f t="shared" si="7"/>
        <v>1</v>
      </c>
      <c r="S33" s="4">
        <f t="shared" si="8"/>
        <v>0</v>
      </c>
      <c r="T33" s="4">
        <f t="shared" si="9"/>
        <v>0</v>
      </c>
      <c r="U33" s="4">
        <f t="shared" si="16"/>
        <v>13</v>
      </c>
      <c r="V33" s="4">
        <f t="shared" si="11"/>
        <v>21.05263157894737</v>
      </c>
      <c r="W33" s="4">
        <f t="shared" si="12"/>
        <v>57.971014492753618</v>
      </c>
    </row>
    <row r="34" spans="2:23">
      <c r="B34" s="4">
        <f t="shared" si="0"/>
        <v>42.679211096550013</v>
      </c>
      <c r="C34" s="4">
        <f t="shared" si="1"/>
        <v>52.247066499733712</v>
      </c>
      <c r="D34" s="4">
        <f t="shared" si="2"/>
        <v>3.3312750424201019</v>
      </c>
      <c r="E34" s="4">
        <f t="shared" si="3"/>
        <v>1573.6475409999575</v>
      </c>
      <c r="F34" s="4">
        <f t="shared" si="4"/>
        <v>26.123533249866856</v>
      </c>
      <c r="G34" s="4"/>
      <c r="H34" s="4"/>
      <c r="I34" s="4"/>
      <c r="J34" s="4"/>
      <c r="K34" s="4">
        <f t="shared" si="5"/>
        <v>1573.6475409999575</v>
      </c>
      <c r="L34" s="4">
        <f t="shared" si="6"/>
        <v>11.487440266584503</v>
      </c>
      <c r="M34" s="4">
        <f t="shared" si="13"/>
        <v>2.0390413060411001</v>
      </c>
      <c r="N34">
        <f t="shared" si="14"/>
        <v>1.7134800891101682</v>
      </c>
      <c r="Q34" s="4">
        <f t="shared" si="15"/>
        <v>1</v>
      </c>
      <c r="R34" s="4">
        <f t="shared" si="7"/>
        <v>1</v>
      </c>
      <c r="S34" s="4">
        <f t="shared" si="8"/>
        <v>0</v>
      </c>
      <c r="T34" s="4">
        <f t="shared" si="9"/>
        <v>0</v>
      </c>
      <c r="U34" s="4">
        <f t="shared" si="16"/>
        <v>13</v>
      </c>
      <c r="V34" s="4">
        <f t="shared" si="11"/>
        <v>21.05263157894737</v>
      </c>
      <c r="W34" s="4">
        <f t="shared" si="12"/>
        <v>57.971014492753618</v>
      </c>
    </row>
    <row r="35" spans="2:23">
      <c r="B35" s="4">
        <f t="shared" si="0"/>
        <v>41.445428548855467</v>
      </c>
      <c r="C35" s="4">
        <f t="shared" si="1"/>
        <v>53.128857961737559</v>
      </c>
      <c r="D35" s="4">
        <f t="shared" si="2"/>
        <v>3.2080155001673711</v>
      </c>
      <c r="E35" s="4">
        <f t="shared" si="3"/>
        <v>1574.8033013890035</v>
      </c>
      <c r="F35" s="4">
        <f t="shared" si="4"/>
        <v>26.564428980868779</v>
      </c>
      <c r="G35" s="4"/>
      <c r="H35" s="4"/>
      <c r="I35" s="4"/>
      <c r="J35" s="4"/>
      <c r="K35" s="4">
        <f>E35</f>
        <v>1574.8033013890035</v>
      </c>
      <c r="L35" s="4">
        <f t="shared" si="6"/>
        <v>11.43271992789618</v>
      </c>
      <c r="M35" s="4">
        <f t="shared" si="13"/>
        <v>2.056176106932202</v>
      </c>
      <c r="N35">
        <f t="shared" si="14"/>
        <v>1.7134800891101682</v>
      </c>
      <c r="Q35" s="4">
        <f t="shared" si="15"/>
        <v>1</v>
      </c>
      <c r="R35" s="4">
        <f t="shared" si="7"/>
        <v>1</v>
      </c>
      <c r="S35" s="4">
        <f t="shared" si="8"/>
        <v>0</v>
      </c>
      <c r="T35" s="4">
        <f t="shared" si="9"/>
        <v>0</v>
      </c>
      <c r="U35" s="4">
        <f t="shared" si="16"/>
        <v>13</v>
      </c>
      <c r="V35" s="4">
        <f t="shared" si="11"/>
        <v>21.05263157894737</v>
      </c>
      <c r="W35" s="4">
        <f t="shared" si="12"/>
        <v>57.971014492753618</v>
      </c>
    </row>
    <row r="36" spans="2:23">
      <c r="B36" s="4">
        <f t="shared" si="0"/>
        <v>40.217403052097509</v>
      </c>
      <c r="C36" s="4">
        <f t="shared" si="1"/>
        <v>54.018028431791656</v>
      </c>
      <c r="D36" s="4">
        <f t="shared" si="2"/>
        <v>3.0872352380475196</v>
      </c>
      <c r="E36" s="4">
        <f t="shared" si="3"/>
        <v>1576.1777940972049</v>
      </c>
      <c r="F36" s="4">
        <f t="shared" si="4"/>
        <v>27.009014215895828</v>
      </c>
      <c r="G36" s="4"/>
      <c r="H36" s="4"/>
      <c r="I36" s="4"/>
      <c r="J36" s="4"/>
      <c r="K36" s="4">
        <f t="shared" si="5"/>
        <v>1576.1777940972049</v>
      </c>
      <c r="L36" s="4">
        <f t="shared" si="6"/>
        <v>11.380478869340735</v>
      </c>
      <c r="M36" s="4">
        <f t="shared" si="13"/>
        <v>2.0733109078233039</v>
      </c>
      <c r="N36">
        <f t="shared" si="14"/>
        <v>1.7134800891101682</v>
      </c>
      <c r="Q36" s="4">
        <f t="shared" si="15"/>
        <v>1</v>
      </c>
      <c r="R36" s="4">
        <f t="shared" si="7"/>
        <v>1</v>
      </c>
      <c r="S36" s="4">
        <f t="shared" si="8"/>
        <v>0</v>
      </c>
      <c r="T36" s="4">
        <f t="shared" si="9"/>
        <v>0</v>
      </c>
      <c r="U36" s="4">
        <f t="shared" si="16"/>
        <v>13</v>
      </c>
      <c r="V36" s="4">
        <f t="shared" si="11"/>
        <v>21.05263157894737</v>
      </c>
      <c r="W36" s="4">
        <f t="shared" si="12"/>
        <v>57.971014492753618</v>
      </c>
    </row>
    <row r="37" spans="2:23">
      <c r="B37" s="4">
        <f t="shared" si="0"/>
        <v>38.994872072104791</v>
      </c>
      <c r="C37" s="4">
        <f t="shared" si="1"/>
        <v>54.914577909895982</v>
      </c>
      <c r="D37" s="4">
        <f t="shared" si="2"/>
        <v>2.9688533022597934</v>
      </c>
      <c r="E37" s="4">
        <f t="shared" si="3"/>
        <v>1577.7676061803338</v>
      </c>
      <c r="F37" s="4">
        <f t="shared" si="4"/>
        <v>27.457288954947991</v>
      </c>
      <c r="G37" s="4"/>
      <c r="H37" s="4"/>
      <c r="I37" s="4"/>
      <c r="J37" s="4"/>
      <c r="K37" s="4">
        <f t="shared" si="5"/>
        <v>1577.7676061803338</v>
      </c>
      <c r="L37" s="4">
        <f t="shared" si="6"/>
        <v>11.330636137117416</v>
      </c>
      <c r="M37" s="4">
        <f t="shared" si="13"/>
        <v>2.0904457087144057</v>
      </c>
      <c r="N37">
        <f t="shared" si="14"/>
        <v>1.7134800891101682</v>
      </c>
      <c r="Q37" s="4">
        <f t="shared" si="15"/>
        <v>1</v>
      </c>
      <c r="R37" s="4">
        <f t="shared" si="7"/>
        <v>1</v>
      </c>
      <c r="S37" s="4">
        <f t="shared" si="8"/>
        <v>0</v>
      </c>
      <c r="T37" s="4">
        <f t="shared" si="9"/>
        <v>0</v>
      </c>
      <c r="U37" s="4">
        <f t="shared" si="16"/>
        <v>13</v>
      </c>
      <c r="V37" s="4">
        <f t="shared" si="11"/>
        <v>21.05263157894737</v>
      </c>
      <c r="W37" s="4">
        <f t="shared" si="12"/>
        <v>57.971014492753618</v>
      </c>
    </row>
    <row r="38" spans="2:23">
      <c r="B38" s="4">
        <f t="shared" si="0"/>
        <v>37.777581612402535</v>
      </c>
      <c r="C38" s="4">
        <f t="shared" si="1"/>
        <v>55.818506396050552</v>
      </c>
      <c r="D38" s="4">
        <f t="shared" si="2"/>
        <v>2.8527920163755747</v>
      </c>
      <c r="E38" s="4">
        <f t="shared" si="3"/>
        <v>1579.5694356842187</v>
      </c>
      <c r="F38" s="4">
        <f t="shared" si="4"/>
        <v>27.909253198025276</v>
      </c>
      <c r="G38" s="4"/>
      <c r="H38" s="4"/>
      <c r="I38" s="4"/>
      <c r="J38" s="4"/>
      <c r="K38" s="4">
        <f t="shared" si="5"/>
        <v>1579.5694356842187</v>
      </c>
      <c r="L38" s="4">
        <f t="shared" si="6"/>
        <v>11.283114054797604</v>
      </c>
      <c r="M38" s="4">
        <f t="shared" si="13"/>
        <v>2.1075805096055076</v>
      </c>
      <c r="N38">
        <f t="shared" si="14"/>
        <v>1.7134800891101682</v>
      </c>
      <c r="Q38" s="4">
        <f t="shared" si="15"/>
        <v>1</v>
      </c>
      <c r="R38" s="4">
        <f t="shared" si="7"/>
        <v>1</v>
      </c>
      <c r="S38" s="4">
        <f t="shared" si="8"/>
        <v>0</v>
      </c>
      <c r="T38" s="4">
        <f t="shared" si="9"/>
        <v>0</v>
      </c>
      <c r="U38" s="4">
        <f t="shared" si="16"/>
        <v>13</v>
      </c>
      <c r="V38" s="4">
        <f t="shared" si="11"/>
        <v>21.05263157894737</v>
      </c>
      <c r="W38" s="4">
        <f t="shared" si="12"/>
        <v>57.971014492753618</v>
      </c>
    </row>
    <row r="39" spans="2:23">
      <c r="B39" s="4">
        <f t="shared" si="0"/>
        <v>36.565285869950635</v>
      </c>
      <c r="C39" s="4">
        <f t="shared" si="1"/>
        <v>56.729813890255372</v>
      </c>
      <c r="D39" s="4">
        <f t="shared" si="2"/>
        <v>2.7389768233988376</v>
      </c>
      <c r="E39" s="4">
        <f t="shared" si="3"/>
        <v>1581.5800871693382</v>
      </c>
      <c r="F39" s="4">
        <f t="shared" si="4"/>
        <v>28.364906945127686</v>
      </c>
      <c r="G39" s="4"/>
      <c r="H39" s="4"/>
      <c r="I39" s="4"/>
      <c r="J39" s="4"/>
      <c r="K39" s="4">
        <f t="shared" si="5"/>
        <v>1581.5800871693382</v>
      </c>
      <c r="L39" s="4">
        <f t="shared" si="6"/>
        <v>11.237838065385276</v>
      </c>
      <c r="M39" s="4">
        <f t="shared" si="13"/>
        <v>2.1247153104966094</v>
      </c>
      <c r="N39">
        <f t="shared" si="14"/>
        <v>1.7134800891101682</v>
      </c>
      <c r="Q39" s="4">
        <f t="shared" si="15"/>
        <v>1</v>
      </c>
      <c r="R39" s="4">
        <f t="shared" si="7"/>
        <v>1</v>
      </c>
      <c r="S39" s="4">
        <f t="shared" si="8"/>
        <v>0</v>
      </c>
      <c r="T39" s="4">
        <f t="shared" si="9"/>
        <v>0</v>
      </c>
      <c r="U39" s="4">
        <f t="shared" si="16"/>
        <v>13</v>
      </c>
      <c r="V39" s="4">
        <f t="shared" si="11"/>
        <v>21.05263157894737</v>
      </c>
      <c r="W39" s="4">
        <f t="shared" si="12"/>
        <v>57.971014492753618</v>
      </c>
    </row>
    <row r="40" spans="2:23">
      <c r="B40" s="4">
        <f t="shared" si="0"/>
        <v>35.357746907406295</v>
      </c>
      <c r="C40" s="4">
        <f t="shared" si="1"/>
        <v>57.648500392510421</v>
      </c>
      <c r="D40" s="4">
        <f t="shared" si="2"/>
        <v>2.6273361366355852</v>
      </c>
      <c r="E40" s="4">
        <f t="shared" si="3"/>
        <v>1583.796467450235</v>
      </c>
      <c r="F40" s="4">
        <f t="shared" si="4"/>
        <v>28.82425019625521</v>
      </c>
      <c r="G40" s="4"/>
      <c r="H40" s="4"/>
      <c r="I40" s="4"/>
      <c r="J40" s="4"/>
      <c r="K40" s="4">
        <f t="shared" si="5"/>
        <v>1583.796467450235</v>
      </c>
      <c r="L40" s="4">
        <f t="shared" si="6"/>
        <v>11.19473658218643</v>
      </c>
      <c r="M40" s="4">
        <f t="shared" si="13"/>
        <v>2.1418501113877113</v>
      </c>
      <c r="N40">
        <f t="shared" si="14"/>
        <v>1.7134800891101682</v>
      </c>
      <c r="Q40" s="4">
        <f t="shared" si="15"/>
        <v>1</v>
      </c>
      <c r="R40" s="4">
        <f t="shared" si="7"/>
        <v>1</v>
      </c>
      <c r="S40" s="4">
        <f t="shared" si="8"/>
        <v>0</v>
      </c>
      <c r="T40" s="4">
        <f t="shared" si="9"/>
        <v>0</v>
      </c>
      <c r="U40" s="4">
        <f t="shared" si="16"/>
        <v>13</v>
      </c>
      <c r="V40" s="4">
        <f t="shared" si="11"/>
        <v>21.05263157894737</v>
      </c>
      <c r="W40" s="4">
        <f t="shared" si="12"/>
        <v>57.971014492753618</v>
      </c>
    </row>
    <row r="41" spans="2:23">
      <c r="B41" s="4">
        <f t="shared" si="0"/>
        <v>34.154734340993137</v>
      </c>
      <c r="C41" s="4">
        <f t="shared" si="1"/>
        <v>58.574565902815721</v>
      </c>
      <c r="D41" s="4">
        <f t="shared" si="2"/>
        <v>2.5178011988152189</v>
      </c>
      <c r="E41" s="4">
        <f t="shared" si="3"/>
        <v>1586.2155815378173</v>
      </c>
      <c r="F41" s="4">
        <f t="shared" si="4"/>
        <v>29.28728295140786</v>
      </c>
      <c r="G41" s="4"/>
      <c r="H41" s="4"/>
      <c r="I41" s="4"/>
      <c r="J41" s="4"/>
      <c r="K41" s="4">
        <f t="shared" si="5"/>
        <v>1586.2155815378173</v>
      </c>
      <c r="L41" s="4">
        <f t="shared" si="6"/>
        <v>11.153740847930472</v>
      </c>
      <c r="M41" s="4">
        <f t="shared" si="13"/>
        <v>2.1589849122788132</v>
      </c>
      <c r="N41">
        <f t="shared" si="14"/>
        <v>1.7134800891101682</v>
      </c>
      <c r="Q41" s="4">
        <f t="shared" si="15"/>
        <v>1</v>
      </c>
      <c r="R41" s="4">
        <f t="shared" si="7"/>
        <v>1</v>
      </c>
      <c r="S41" s="4">
        <f t="shared" si="8"/>
        <v>0</v>
      </c>
      <c r="T41" s="4">
        <f t="shared" si="9"/>
        <v>0</v>
      </c>
      <c r="U41" s="4">
        <f t="shared" si="16"/>
        <v>13</v>
      </c>
      <c r="V41" s="4">
        <f t="shared" si="11"/>
        <v>21.05263157894737</v>
      </c>
      <c r="W41" s="4">
        <f t="shared" si="12"/>
        <v>57.971014492753618</v>
      </c>
    </row>
    <row r="42" spans="2:23">
      <c r="B42" s="4">
        <f t="shared" si="0"/>
        <v>32.956025043116696</v>
      </c>
      <c r="C42" s="4">
        <f t="shared" si="1"/>
        <v>59.508010421171264</v>
      </c>
      <c r="D42" s="4">
        <f t="shared" si="2"/>
        <v>2.4103059489460947</v>
      </c>
      <c r="E42" s="4">
        <f t="shared" si="3"/>
        <v>1588.8345287733569</v>
      </c>
      <c r="F42" s="4">
        <f t="shared" si="4"/>
        <v>29.754005210585632</v>
      </c>
      <c r="G42" s="4"/>
      <c r="H42" s="4"/>
      <c r="I42" s="4"/>
      <c r="J42" s="4"/>
      <c r="K42" s="4">
        <f t="shared" si="5"/>
        <v>1588.8345287733569</v>
      </c>
      <c r="L42" s="4">
        <f t="shared" si="6"/>
        <v>11.114784801625754</v>
      </c>
      <c r="M42" s="4">
        <f t="shared" si="13"/>
        <v>2.176119713169915</v>
      </c>
      <c r="N42">
        <f t="shared" si="14"/>
        <v>1.7134800891101682</v>
      </c>
      <c r="Q42" s="4">
        <f t="shared" si="15"/>
        <v>1</v>
      </c>
      <c r="R42" s="4">
        <f t="shared" si="7"/>
        <v>1</v>
      </c>
      <c r="S42" s="4">
        <f t="shared" si="8"/>
        <v>0</v>
      </c>
      <c r="T42" s="4">
        <f t="shared" si="9"/>
        <v>0</v>
      </c>
      <c r="U42" s="4">
        <f t="shared" si="16"/>
        <v>13</v>
      </c>
      <c r="V42" s="4">
        <f t="shared" si="11"/>
        <v>21.05263157894737</v>
      </c>
      <c r="W42" s="4">
        <f t="shared" si="12"/>
        <v>57.971014492753618</v>
      </c>
    </row>
    <row r="43" spans="2:23">
      <c r="B43" s="4">
        <f t="shared" si="0"/>
        <v>31.76140285891989</v>
      </c>
      <c r="C43" s="4">
        <f t="shared" si="1"/>
        <v>60.448833947577036</v>
      </c>
      <c r="D43" s="4">
        <f t="shared" si="2"/>
        <v>2.3047868964237894</v>
      </c>
      <c r="E43" s="4">
        <f t="shared" si="3"/>
        <v>1591.6504991437109</v>
      </c>
      <c r="F43" s="4">
        <f t="shared" si="4"/>
        <v>30.224416973788518</v>
      </c>
      <c r="G43" s="4"/>
      <c r="H43" s="4"/>
      <c r="I43" s="4"/>
      <c r="J43" s="4"/>
      <c r="K43" s="4">
        <f t="shared" si="5"/>
        <v>1591.6504991437109</v>
      </c>
      <c r="L43" s="4">
        <f t="shared" si="6"/>
        <v>11.077804952667858</v>
      </c>
      <c r="M43" s="4">
        <f t="shared" si="13"/>
        <v>2.1932545140610169</v>
      </c>
      <c r="N43">
        <f t="shared" si="14"/>
        <v>1.7134800891101682</v>
      </c>
      <c r="Q43" s="4">
        <f t="shared" si="15"/>
        <v>1</v>
      </c>
      <c r="R43" s="4">
        <f t="shared" si="7"/>
        <v>1</v>
      </c>
      <c r="S43" s="4">
        <f t="shared" si="8"/>
        <v>0</v>
      </c>
      <c r="T43" s="4">
        <f t="shared" si="9"/>
        <v>0</v>
      </c>
      <c r="U43" s="4">
        <f t="shared" si="16"/>
        <v>13</v>
      </c>
      <c r="V43" s="4">
        <f t="shared" si="11"/>
        <v>21.05263157894737</v>
      </c>
      <c r="W43" s="4">
        <f t="shared" si="12"/>
        <v>57.971014492753618</v>
      </c>
    </row>
    <row r="44" spans="2:23">
      <c r="B44" s="4">
        <f t="shared" si="0"/>
        <v>30.570658336021783</v>
      </c>
      <c r="C44" s="4">
        <f t="shared" si="1"/>
        <v>61.397036482033059</v>
      </c>
      <c r="D44" s="4">
        <f t="shared" si="2"/>
        <v>2.2011830019440346</v>
      </c>
      <c r="E44" s="4">
        <f t="shared" si="3"/>
        <v>1594.6607697679278</v>
      </c>
      <c r="F44" s="4">
        <f t="shared" si="4"/>
        <v>30.698518241016529</v>
      </c>
      <c r="G44" s="4"/>
      <c r="H44" s="4"/>
      <c r="I44" s="4"/>
      <c r="J44" s="4"/>
      <c r="K44" s="4">
        <f t="shared" si="5"/>
        <v>1594.6607697679278</v>
      </c>
      <c r="L44" s="4">
        <f t="shared" si="6"/>
        <v>11.04274026175251</v>
      </c>
      <c r="M44" s="4">
        <f t="shared" si="13"/>
        <v>2.2103893149521188</v>
      </c>
      <c r="N44">
        <f t="shared" si="14"/>
        <v>1.7134800891101682</v>
      </c>
      <c r="Q44" s="4">
        <f t="shared" si="15"/>
        <v>1</v>
      </c>
      <c r="R44" s="4">
        <f t="shared" si="7"/>
        <v>1</v>
      </c>
      <c r="S44" s="4">
        <f t="shared" si="8"/>
        <v>0</v>
      </c>
      <c r="T44" s="4">
        <f t="shared" si="9"/>
        <v>0</v>
      </c>
      <c r="U44" s="4">
        <f t="shared" si="16"/>
        <v>13</v>
      </c>
      <c r="V44" s="4">
        <f t="shared" si="11"/>
        <v>21.05263157894737</v>
      </c>
      <c r="W44" s="4">
        <f t="shared" si="12"/>
        <v>57.971014492753618</v>
      </c>
    </row>
    <row r="45" spans="2:23">
      <c r="B45" s="4">
        <f t="shared" si="0"/>
        <v>29.383588466730082</v>
      </c>
      <c r="C45" s="4">
        <f t="shared" si="1"/>
        <v>62.352618024539325</v>
      </c>
      <c r="D45" s="4">
        <f t="shared" si="2"/>
        <v>2.0994355648032168</v>
      </c>
      <c r="E45" s="4">
        <f t="shared" si="3"/>
        <v>1597.8627015460079</v>
      </c>
      <c r="F45" s="4">
        <f t="shared" si="4"/>
        <v>31.176309012269662</v>
      </c>
      <c r="G45" s="4"/>
      <c r="H45" s="4"/>
      <c r="I45" s="4"/>
      <c r="J45" s="4"/>
      <c r="K45" s="4">
        <f t="shared" si="5"/>
        <v>1597.8627015460079</v>
      </c>
      <c r="L45" s="4">
        <f t="shared" si="6"/>
        <v>11.0095320281761</v>
      </c>
      <c r="M45" s="4">
        <f t="shared" si="13"/>
        <v>2.2275241158432206</v>
      </c>
      <c r="N45">
        <f t="shared" si="14"/>
        <v>1.7134800891101682</v>
      </c>
      <c r="Q45" s="4">
        <f t="shared" si="15"/>
        <v>1</v>
      </c>
      <c r="R45" s="4">
        <f t="shared" si="7"/>
        <v>1</v>
      </c>
      <c r="S45" s="4">
        <f t="shared" si="8"/>
        <v>0</v>
      </c>
      <c r="T45" s="4">
        <f t="shared" si="9"/>
        <v>0</v>
      </c>
      <c r="U45" s="4">
        <f t="shared" si="16"/>
        <v>13</v>
      </c>
      <c r="V45" s="4">
        <f t="shared" si="11"/>
        <v>21.05263157894737</v>
      </c>
      <c r="W45" s="4">
        <f t="shared" si="12"/>
        <v>57.971014492753618</v>
      </c>
    </row>
    <row r="46" spans="2:23">
      <c r="B46" s="4">
        <f t="shared" si="0"/>
        <v>28.19999644206068</v>
      </c>
      <c r="C46" s="4">
        <f t="shared" si="1"/>
        <v>63.31557857509582</v>
      </c>
      <c r="D46" s="4">
        <f t="shared" si="2"/>
        <v>1.9994881161978508</v>
      </c>
      <c r="E46" s="4">
        <f t="shared" si="3"/>
        <v>1601.2537359611574</v>
      </c>
      <c r="F46" s="4">
        <f>2*PI()*M46*M46</f>
        <v>31.65778928754791</v>
      </c>
      <c r="G46" s="4"/>
      <c r="H46" s="4"/>
      <c r="I46" s="4"/>
      <c r="J46" s="4"/>
      <c r="K46" s="4">
        <f t="shared" si="5"/>
        <v>1601.2537359611574</v>
      </c>
      <c r="L46" s="4">
        <f t="shared" si="6"/>
        <v>10.978123783135141</v>
      </c>
      <c r="M46" s="4">
        <f t="shared" si="13"/>
        <v>2.2446589167343225</v>
      </c>
      <c r="N46">
        <f t="shared" si="14"/>
        <v>1.7134800891101682</v>
      </c>
      <c r="Q46" s="4">
        <f t="shared" si="15"/>
        <v>1</v>
      </c>
      <c r="R46" s="4">
        <f t="shared" si="7"/>
        <v>1</v>
      </c>
      <c r="S46" s="4">
        <f t="shared" si="8"/>
        <v>0</v>
      </c>
      <c r="T46" s="4">
        <f t="shared" si="9"/>
        <v>0</v>
      </c>
      <c r="U46" s="4">
        <f t="shared" si="16"/>
        <v>13</v>
      </c>
      <c r="V46" s="4">
        <f t="shared" si="11"/>
        <v>21.05263157894737</v>
      </c>
      <c r="W46" s="4">
        <f t="shared" si="12"/>
        <v>57.971014492753618</v>
      </c>
    </row>
    <row r="47" spans="2:23">
      <c r="K47" s="4">
        <f>MIN(K15:K46)</f>
        <v>1571.2775595600851</v>
      </c>
    </row>
    <row r="48" spans="2:23">
      <c r="K48" s="6">
        <f>VLOOKUP(K47,K15:M46,3,FALSE)</f>
        <v>1.9533673015855912</v>
      </c>
    </row>
    <row r="50" spans="7:7">
      <c r="G50">
        <f>4*PI()*M46*M46*U46*Q46+((V46+W46)/(PI()*M46*M46)-4/3*M46)*2*PI()*M46*U46+2*PI()*M46*M46*U46*R46</f>
        <v>1601.2537359611574</v>
      </c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Harksen</dc:creator>
  <cp:lastModifiedBy>Harksen</cp:lastModifiedBy>
  <dcterms:created xsi:type="dcterms:W3CDTF">2013-08-18T16:48:13Z</dcterms:created>
  <dcterms:modified xsi:type="dcterms:W3CDTF">2013-08-22T15:44:29Z</dcterms:modified>
</cp:coreProperties>
</file>