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56" i="1"/>
  <c r="H54"/>
  <c r="G6"/>
  <c r="G5"/>
  <c r="J65"/>
  <c r="K65" s="1"/>
  <c r="G65"/>
  <c r="H65" s="1"/>
  <c r="H48"/>
  <c r="U17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Q17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U16"/>
  <c r="Q16"/>
  <c r="U15"/>
  <c r="T15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S15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R15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Q15"/>
  <c r="W15"/>
  <c r="V15"/>
  <c r="H55" l="1"/>
  <c r="L65"/>
  <c r="W16"/>
  <c r="V16"/>
  <c r="G7"/>
  <c r="N15"/>
  <c r="N16" l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M46" s="1"/>
  <c r="V17"/>
  <c r="W17"/>
  <c r="C46" l="1"/>
  <c r="J46"/>
  <c r="G46"/>
  <c r="M45"/>
  <c r="V18"/>
  <c r="W18"/>
  <c r="J45" l="1"/>
  <c r="G45"/>
  <c r="C45"/>
  <c r="W19"/>
  <c r="V19"/>
  <c r="M44"/>
  <c r="C44" l="1"/>
  <c r="J44"/>
  <c r="G44"/>
  <c r="M43"/>
  <c r="V20"/>
  <c r="W20"/>
  <c r="J43" l="1"/>
  <c r="G43"/>
  <c r="C43"/>
  <c r="W21"/>
  <c r="V21"/>
  <c r="M42"/>
  <c r="C42" l="1"/>
  <c r="J42"/>
  <c r="G42"/>
  <c r="M41"/>
  <c r="V22"/>
  <c r="W22"/>
  <c r="J41" l="1"/>
  <c r="G41"/>
  <c r="C41"/>
  <c r="W23"/>
  <c r="V23"/>
  <c r="M40"/>
  <c r="C40" l="1"/>
  <c r="J40"/>
  <c r="G40"/>
  <c r="M39"/>
  <c r="V24"/>
  <c r="W24"/>
  <c r="J39" l="1"/>
  <c r="G39"/>
  <c r="C39"/>
  <c r="W25"/>
  <c r="V25"/>
  <c r="M38"/>
  <c r="C38" l="1"/>
  <c r="J38"/>
  <c r="G38"/>
  <c r="M37"/>
  <c r="V26"/>
  <c r="W26"/>
  <c r="J37" l="1"/>
  <c r="G37"/>
  <c r="C37"/>
  <c r="W27"/>
  <c r="V27"/>
  <c r="M36"/>
  <c r="C36" l="1"/>
  <c r="J36"/>
  <c r="G36"/>
  <c r="M35"/>
  <c r="V28"/>
  <c r="W28"/>
  <c r="J35" l="1"/>
  <c r="G35"/>
  <c r="C35"/>
  <c r="W29"/>
  <c r="V29"/>
  <c r="M34"/>
  <c r="C34" l="1"/>
  <c r="J34"/>
  <c r="G34"/>
  <c r="M33"/>
  <c r="V30"/>
  <c r="W30"/>
  <c r="J33" l="1"/>
  <c r="G33"/>
  <c r="C33"/>
  <c r="W31"/>
  <c r="V31"/>
  <c r="M32"/>
  <c r="C32" l="1"/>
  <c r="J32"/>
  <c r="G32"/>
  <c r="D32"/>
  <c r="B32" s="1"/>
  <c r="E32" s="1"/>
  <c r="M31"/>
  <c r="V32"/>
  <c r="H32" s="1"/>
  <c r="F32" s="1"/>
  <c r="I32" s="1"/>
  <c r="W32"/>
  <c r="J31" l="1"/>
  <c r="G31"/>
  <c r="D31"/>
  <c r="B31"/>
  <c r="C31"/>
  <c r="L32"/>
  <c r="H31"/>
  <c r="F31" s="1"/>
  <c r="I31" s="1"/>
  <c r="K32"/>
  <c r="W33"/>
  <c r="D33" s="1"/>
  <c r="B33" s="1"/>
  <c r="E33" s="1"/>
  <c r="V33"/>
  <c r="H33" s="1"/>
  <c r="M30"/>
  <c r="F33" l="1"/>
  <c r="I33" s="1"/>
  <c r="K33" s="1"/>
  <c r="L33"/>
  <c r="C30"/>
  <c r="J30"/>
  <c r="G30"/>
  <c r="D30"/>
  <c r="B30" s="1"/>
  <c r="E30" s="1"/>
  <c r="H30"/>
  <c r="F30" s="1"/>
  <c r="L31"/>
  <c r="E31"/>
  <c r="K31" s="1"/>
  <c r="O31"/>
  <c r="M29"/>
  <c r="V34"/>
  <c r="H34" s="1"/>
  <c r="W34"/>
  <c r="D34" s="1"/>
  <c r="B34" s="1"/>
  <c r="E34" s="1"/>
  <c r="I30" l="1"/>
  <c r="O30"/>
  <c r="F34"/>
  <c r="I34" s="1"/>
  <c r="K34" s="1"/>
  <c r="L34"/>
  <c r="J29"/>
  <c r="G29"/>
  <c r="D29"/>
  <c r="B29"/>
  <c r="C29"/>
  <c r="H29"/>
  <c r="F29" s="1"/>
  <c r="I29" s="1"/>
  <c r="L30"/>
  <c r="K30"/>
  <c r="O32"/>
  <c r="W35"/>
  <c r="D35" s="1"/>
  <c r="B35" s="1"/>
  <c r="E35" s="1"/>
  <c r="V35"/>
  <c r="H35" s="1"/>
  <c r="M28"/>
  <c r="C28" l="1"/>
  <c r="J28"/>
  <c r="G28"/>
  <c r="D28"/>
  <c r="B28" s="1"/>
  <c r="E28" s="1"/>
  <c r="H28"/>
  <c r="F28" s="1"/>
  <c r="I28" s="1"/>
  <c r="L29"/>
  <c r="F35"/>
  <c r="I35" s="1"/>
  <c r="K35" s="1"/>
  <c r="L35"/>
  <c r="E29"/>
  <c r="K29" s="1"/>
  <c r="O33"/>
  <c r="O29"/>
  <c r="M27"/>
  <c r="V36"/>
  <c r="H36" s="1"/>
  <c r="W36"/>
  <c r="D36" s="1"/>
  <c r="B36" s="1"/>
  <c r="E36" s="1"/>
  <c r="F36" l="1"/>
  <c r="I36" s="1"/>
  <c r="K36" s="1"/>
  <c r="L36"/>
  <c r="L28"/>
  <c r="J27"/>
  <c r="G27"/>
  <c r="D27"/>
  <c r="C27"/>
  <c r="H27"/>
  <c r="F27" s="1"/>
  <c r="I27" s="1"/>
  <c r="K28"/>
  <c r="O34"/>
  <c r="W37"/>
  <c r="D37" s="1"/>
  <c r="B37" s="1"/>
  <c r="E37" s="1"/>
  <c r="V37"/>
  <c r="H37" s="1"/>
  <c r="M26"/>
  <c r="C26" l="1"/>
  <c r="J26"/>
  <c r="G26"/>
  <c r="D26"/>
  <c r="B26" s="1"/>
  <c r="E26" s="1"/>
  <c r="H26"/>
  <c r="F26" s="1"/>
  <c r="L27"/>
  <c r="B27"/>
  <c r="E27" s="1"/>
  <c r="K27" s="1"/>
  <c r="F37"/>
  <c r="I37" s="1"/>
  <c r="K37" s="1"/>
  <c r="L37"/>
  <c r="O35"/>
  <c r="O28"/>
  <c r="M25"/>
  <c r="V38"/>
  <c r="H38" s="1"/>
  <c r="W38"/>
  <c r="D38" s="1"/>
  <c r="B38" s="1"/>
  <c r="E38" s="1"/>
  <c r="O27" l="1"/>
  <c r="I26"/>
  <c r="O26"/>
  <c r="F38"/>
  <c r="I38" s="1"/>
  <c r="K38" s="1"/>
  <c r="L38"/>
  <c r="J25"/>
  <c r="G25"/>
  <c r="D25"/>
  <c r="B25" s="1"/>
  <c r="C25"/>
  <c r="H25"/>
  <c r="F25" s="1"/>
  <c r="I25" s="1"/>
  <c r="L26"/>
  <c r="K26"/>
  <c r="O36"/>
  <c r="W39"/>
  <c r="D39" s="1"/>
  <c r="B39" s="1"/>
  <c r="E39" s="1"/>
  <c r="V39"/>
  <c r="H39" s="1"/>
  <c r="M24"/>
  <c r="F39" l="1"/>
  <c r="I39" s="1"/>
  <c r="K39" s="1"/>
  <c r="L39"/>
  <c r="C24"/>
  <c r="J24"/>
  <c r="G24"/>
  <c r="D24"/>
  <c r="B24" s="1"/>
  <c r="E24" s="1"/>
  <c r="H24"/>
  <c r="F24" s="1"/>
  <c r="I24" s="1"/>
  <c r="L25"/>
  <c r="E25"/>
  <c r="K25" s="1"/>
  <c r="O25"/>
  <c r="O37"/>
  <c r="M23"/>
  <c r="V40"/>
  <c r="H40" s="1"/>
  <c r="W40"/>
  <c r="D40" s="1"/>
  <c r="B40" s="1"/>
  <c r="E40" s="1"/>
  <c r="F40" l="1"/>
  <c r="I40" s="1"/>
  <c r="K40" s="1"/>
  <c r="L40"/>
  <c r="L24"/>
  <c r="J23"/>
  <c r="G23"/>
  <c r="D23"/>
  <c r="C23"/>
  <c r="H23"/>
  <c r="F23" s="1"/>
  <c r="I23" s="1"/>
  <c r="K24"/>
  <c r="O24"/>
  <c r="O38"/>
  <c r="W41"/>
  <c r="D41" s="1"/>
  <c r="B41" s="1"/>
  <c r="E41" s="1"/>
  <c r="V41"/>
  <c r="H41" s="1"/>
  <c r="M22"/>
  <c r="C22" l="1"/>
  <c r="J22"/>
  <c r="G22"/>
  <c r="D22"/>
  <c r="B22" s="1"/>
  <c r="E22" s="1"/>
  <c r="H22"/>
  <c r="F22" s="1"/>
  <c r="I22" s="1"/>
  <c r="F41"/>
  <c r="I41" s="1"/>
  <c r="K41" s="1"/>
  <c r="L41"/>
  <c r="L23"/>
  <c r="B23"/>
  <c r="E23" s="1"/>
  <c r="K23" s="1"/>
  <c r="O39"/>
  <c r="M21"/>
  <c r="V42"/>
  <c r="H42" s="1"/>
  <c r="W42"/>
  <c r="D42" s="1"/>
  <c r="B42" s="1"/>
  <c r="E42" s="1"/>
  <c r="O23" l="1"/>
  <c r="F42"/>
  <c r="I42" s="1"/>
  <c r="K42" s="1"/>
  <c r="L42"/>
  <c r="L22"/>
  <c r="J21"/>
  <c r="G21"/>
  <c r="D21"/>
  <c r="B21" s="1"/>
  <c r="C21"/>
  <c r="H21"/>
  <c r="F21" s="1"/>
  <c r="I21" s="1"/>
  <c r="K22"/>
  <c r="O40"/>
  <c r="O22"/>
  <c r="W43"/>
  <c r="D43" s="1"/>
  <c r="B43" s="1"/>
  <c r="E43" s="1"/>
  <c r="V43"/>
  <c r="H43" s="1"/>
  <c r="M20"/>
  <c r="E21" l="1"/>
  <c r="K21" s="1"/>
  <c r="F43"/>
  <c r="I43" s="1"/>
  <c r="K43" s="1"/>
  <c r="L43"/>
  <c r="C20"/>
  <c r="J20"/>
  <c r="G20"/>
  <c r="D20"/>
  <c r="B20" s="1"/>
  <c r="E20" s="1"/>
  <c r="H20"/>
  <c r="F20" s="1"/>
  <c r="I20" s="1"/>
  <c r="L21"/>
  <c r="O41"/>
  <c r="M19"/>
  <c r="V44"/>
  <c r="H44" s="1"/>
  <c r="W44"/>
  <c r="D44" s="1"/>
  <c r="B44" s="1"/>
  <c r="E44" s="1"/>
  <c r="K20" l="1"/>
  <c r="F44"/>
  <c r="I44" s="1"/>
  <c r="K44" s="1"/>
  <c r="L44"/>
  <c r="J19"/>
  <c r="G19"/>
  <c r="D19"/>
  <c r="C19"/>
  <c r="H19"/>
  <c r="F19" s="1"/>
  <c r="I19" s="1"/>
  <c r="L20"/>
  <c r="O42"/>
  <c r="O21"/>
  <c r="O20"/>
  <c r="W45"/>
  <c r="D45" s="1"/>
  <c r="B45" s="1"/>
  <c r="E45" s="1"/>
  <c r="V45"/>
  <c r="H45" s="1"/>
  <c r="M18"/>
  <c r="L19" l="1"/>
  <c r="F45"/>
  <c r="I45" s="1"/>
  <c r="K45" s="1"/>
  <c r="L45"/>
  <c r="C18"/>
  <c r="J18"/>
  <c r="G18"/>
  <c r="D18"/>
  <c r="B18" s="1"/>
  <c r="E18" s="1"/>
  <c r="H18"/>
  <c r="F18" s="1"/>
  <c r="I18" s="1"/>
  <c r="B19"/>
  <c r="E19" s="1"/>
  <c r="K19" s="1"/>
  <c r="O43"/>
  <c r="M17"/>
  <c r="V46"/>
  <c r="H46" s="1"/>
  <c r="W46"/>
  <c r="D46" s="1"/>
  <c r="B46" s="1"/>
  <c r="E46" s="1"/>
  <c r="K18" l="1"/>
  <c r="J17"/>
  <c r="G17"/>
  <c r="D17"/>
  <c r="B17" s="1"/>
  <c r="E17" s="1"/>
  <c r="C17"/>
  <c r="H17"/>
  <c r="F17" s="1"/>
  <c r="I17" s="1"/>
  <c r="F46"/>
  <c r="I46" s="1"/>
  <c r="K46" s="1"/>
  <c r="L46"/>
  <c r="L18"/>
  <c r="O44"/>
  <c r="O19"/>
  <c r="M16"/>
  <c r="K17" l="1"/>
  <c r="C16"/>
  <c r="J16"/>
  <c r="G16"/>
  <c r="D16"/>
  <c r="H16"/>
  <c r="F16" s="1"/>
  <c r="I16" s="1"/>
  <c r="L17"/>
  <c r="O18"/>
  <c r="O45"/>
  <c r="O17"/>
  <c r="O46"/>
  <c r="M15"/>
  <c r="C15" s="1"/>
  <c r="L16" l="1"/>
  <c r="B16"/>
  <c r="E16" s="1"/>
  <c r="K16" s="1"/>
  <c r="J15"/>
  <c r="G15"/>
  <c r="H15"/>
  <c r="D15"/>
  <c r="B15" s="1"/>
  <c r="F15"/>
  <c r="I15" s="1"/>
  <c r="L15"/>
  <c r="E15" l="1"/>
  <c r="K15" s="1"/>
  <c r="K47" s="1"/>
  <c r="G8" s="1"/>
  <c r="O15"/>
  <c r="O16"/>
  <c r="K48" l="1"/>
  <c r="G9" s="1"/>
  <c r="G10" s="1"/>
</calcChain>
</file>

<file path=xl/sharedStrings.xml><?xml version="1.0" encoding="utf-8"?>
<sst xmlns="http://schemas.openxmlformats.org/spreadsheetml/2006/main" count="41" uniqueCount="36">
  <si>
    <t>Durchmesseroptimierung</t>
  </si>
  <si>
    <t>Masse Treibstoff in t</t>
  </si>
  <si>
    <t>Mischungsverhältnis</t>
  </si>
  <si>
    <r>
      <t>Dichte Treibstoff in g/cm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</si>
  <si>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Dichte Oxidator in g/cm</t>
    </r>
    <r>
      <rPr>
        <vertAlign val="superscript"/>
        <sz val="11"/>
        <color theme="1"/>
        <rFont val="Calibri"/>
        <family val="2"/>
        <scheme val="minor"/>
      </rPr>
      <t>3</t>
    </r>
  </si>
  <si>
    <t>Aufschlag Verschluss/Zylinder</t>
  </si>
  <si>
    <t>Aufschlag Zwischenstruktur</t>
  </si>
  <si>
    <t>Masse Zwischenstruktur in kg</t>
  </si>
  <si>
    <t>Zwischenstück Länge</t>
  </si>
  <si>
    <r>
      <t>Oberflächenmasse in kg/m</t>
    </r>
    <r>
      <rPr>
        <vertAlign val="superscript"/>
        <sz val="11"/>
        <color theme="1"/>
        <rFont val="Calibri"/>
        <family val="2"/>
        <scheme val="minor"/>
      </rPr>
      <t>2</t>
    </r>
  </si>
  <si>
    <t>Ergebnisse</t>
  </si>
  <si>
    <t>Volumen Oxidator</t>
  </si>
  <si>
    <t>Volumen Treibstoff</t>
  </si>
  <si>
    <t>Gesamtvolumen</t>
  </si>
  <si>
    <t>Zylinderoberfläche Treibstofftank</t>
  </si>
  <si>
    <t>Verschlussoberfläche Treibstofftank</t>
  </si>
  <si>
    <t>Zylinderhöhe Treibstofftank</t>
  </si>
  <si>
    <t>Zylinderoberfläche Oxidatortank</t>
  </si>
  <si>
    <t>Verschlussoberfläche Oxidatortank</t>
  </si>
  <si>
    <t>Zylinderhöhe Oxidatortank</t>
  </si>
  <si>
    <t>Masse Zwischenstruktur</t>
  </si>
  <si>
    <t>Gesamtmasse Tank</t>
  </si>
  <si>
    <t>Gesamthöhe</t>
  </si>
  <si>
    <t>Radius</t>
  </si>
  <si>
    <t>Maximalradius</t>
  </si>
  <si>
    <t>Ox. Volumen</t>
  </si>
  <si>
    <t>Treibstoff Volumen</t>
  </si>
  <si>
    <t>Masse Treibstofftank</t>
  </si>
  <si>
    <t>Masse Oxidatortank</t>
  </si>
  <si>
    <t>Minimale Tankmasse</t>
  </si>
  <si>
    <t>Optimaler Radius</t>
  </si>
  <si>
    <t>Optimaler Durchmesser</t>
  </si>
  <si>
    <t>Tankfläche gesamt</t>
  </si>
  <si>
    <t>Gugeloberfläche</t>
  </si>
  <si>
    <t>Kugelradius Ox</t>
  </si>
  <si>
    <t>Kugelradius Tr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</si>
</sst>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/>
    <xf numFmtId="2" fontId="0" fillId="0" borderId="0" xfId="0" applyNumberFormat="1" applyAlignment="1">
      <alignment vertical="top" wrapText="1"/>
    </xf>
    <xf numFmtId="0" fontId="2" fillId="0" borderId="0" xfId="0" applyFont="1"/>
    <xf numFmtId="164" fontId="0" fillId="0" borderId="0" xfId="0" applyNumberFormat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Masse als Funktion des Radius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Masse/Radius</c:v>
          </c:tx>
          <c:cat>
            <c:numRef>
              <c:f>Tabelle1!$M$15:$M$46</c:f>
              <c:numCache>
                <c:formatCode>0.00</c:formatCode>
                <c:ptCount val="32"/>
                <c:pt idx="0">
                  <c:v>1.181920733213357</c:v>
                </c:pt>
                <c:pt idx="1">
                  <c:v>1.1990500192019564</c:v>
                </c:pt>
                <c:pt idx="2">
                  <c:v>1.2161793051905558</c:v>
                </c:pt>
                <c:pt idx="3">
                  <c:v>1.2333085911791553</c:v>
                </c:pt>
                <c:pt idx="4">
                  <c:v>1.2504378771677547</c:v>
                </c:pt>
                <c:pt idx="5">
                  <c:v>1.2675671631563541</c:v>
                </c:pt>
                <c:pt idx="6">
                  <c:v>1.2846964491449535</c:v>
                </c:pt>
                <c:pt idx="7">
                  <c:v>1.3018257351335529</c:v>
                </c:pt>
                <c:pt idx="8">
                  <c:v>1.3189550211221523</c:v>
                </c:pt>
                <c:pt idx="9">
                  <c:v>1.3360843071107518</c:v>
                </c:pt>
                <c:pt idx="10">
                  <c:v>1.3532135930993512</c:v>
                </c:pt>
                <c:pt idx="11">
                  <c:v>1.3703428790879506</c:v>
                </c:pt>
                <c:pt idx="12">
                  <c:v>1.38747216507655</c:v>
                </c:pt>
                <c:pt idx="13">
                  <c:v>1.4046014510651494</c:v>
                </c:pt>
                <c:pt idx="14">
                  <c:v>1.4217307370537489</c:v>
                </c:pt>
                <c:pt idx="15">
                  <c:v>1.4388600230423483</c:v>
                </c:pt>
                <c:pt idx="16">
                  <c:v>1.4559893090309477</c:v>
                </c:pt>
                <c:pt idx="17">
                  <c:v>1.4731185950195471</c:v>
                </c:pt>
                <c:pt idx="18">
                  <c:v>1.4902478810081465</c:v>
                </c:pt>
                <c:pt idx="19">
                  <c:v>1.507377166996746</c:v>
                </c:pt>
                <c:pt idx="20">
                  <c:v>1.5245064529853454</c:v>
                </c:pt>
                <c:pt idx="21">
                  <c:v>1.5416357389739448</c:v>
                </c:pt>
                <c:pt idx="22">
                  <c:v>1.5587650249625442</c:v>
                </c:pt>
                <c:pt idx="23">
                  <c:v>1.5758943109511436</c:v>
                </c:pt>
                <c:pt idx="24">
                  <c:v>1.593023596939743</c:v>
                </c:pt>
                <c:pt idx="25">
                  <c:v>1.6101528829283425</c:v>
                </c:pt>
                <c:pt idx="26">
                  <c:v>1.6272821689169419</c:v>
                </c:pt>
                <c:pt idx="27">
                  <c:v>1.6444114549055413</c:v>
                </c:pt>
                <c:pt idx="28">
                  <c:v>1.6615407408941407</c:v>
                </c:pt>
                <c:pt idx="29">
                  <c:v>1.6786700268827401</c:v>
                </c:pt>
                <c:pt idx="30">
                  <c:v>1.6957993128713396</c:v>
                </c:pt>
                <c:pt idx="31">
                  <c:v>1.712928598859939</c:v>
                </c:pt>
              </c:numCache>
            </c:numRef>
          </c:cat>
          <c:val>
            <c:numRef>
              <c:f>Tabelle1!$K$15:$K$46</c:f>
              <c:numCache>
                <c:formatCode>0.00</c:formatCode>
                <c:ptCount val="32"/>
                <c:pt idx="0">
                  <c:v>2118.7152057439453</c:v>
                </c:pt>
                <c:pt idx="1">
                  <c:v>2104.9857624761362</c:v>
                </c:pt>
                <c:pt idx="2">
                  <c:v>2092.1156398348521</c:v>
                </c:pt>
                <c:pt idx="3">
                  <c:v>2080.0756901110403</c:v>
                </c:pt>
                <c:pt idx="4">
                  <c:v>2068.8383627303911</c:v>
                </c:pt>
                <c:pt idx="5">
                  <c:v>2058.377596338828</c:v>
                </c:pt>
                <c:pt idx="6">
                  <c:v>2048.6687195211593</c:v>
                </c:pt>
                <c:pt idx="7">
                  <c:v>2039.6883593577281</c:v>
                </c:pt>
                <c:pt idx="8">
                  <c:v>2031.4143571065226</c:v>
                </c:pt>
                <c:pt idx="9">
                  <c:v>2023.8256903712766</c:v>
                </c:pt>
                <c:pt idx="10">
                  <c:v>2016.9024011808488</c:v>
                </c:pt>
                <c:pt idx="11">
                  <c:v>2010.6255294626578</c:v>
                </c:pt>
                <c:pt idx="12">
                  <c:v>2004.9770514439999</c:v>
                </c:pt>
                <c:pt idx="13">
                  <c:v>1999.939822560598</c:v>
                </c:pt>
                <c:pt idx="14">
                  <c:v>1995.4975244922357</c:v>
                </c:pt>
                <c:pt idx="15">
                  <c:v>1991.6346159815644</c:v>
                </c:pt>
                <c:pt idx="16">
                  <c:v>1988.3362871245224</c:v>
                </c:pt>
                <c:pt idx="17">
                  <c:v>1985.5884168497946</c:v>
                </c:pt>
                <c:pt idx="18">
                  <c:v>1983.3775333307251</c:v>
                </c:pt>
                <c:pt idx="19">
                  <c:v>1981.6907770964142</c:v>
                </c:pt>
                <c:pt idx="20">
                  <c:v>1980.51586662971</c:v>
                </c:pt>
                <c:pt idx="21">
                  <c:v>1979.8410662586689</c:v>
                </c:pt>
                <c:pt idx="22">
                  <c:v>1979.6551561650583</c:v>
                </c:pt>
                <c:pt idx="23">
                  <c:v>1979.9474043488297</c:v>
                </c:pt>
                <c:pt idx="24">
                  <c:v>1980.7075404013335</c:v>
                </c:pt>
                <c:pt idx="25">
                  <c:v>1981.9257309525883</c:v>
                </c:pt>
                <c:pt idx="26">
                  <c:v>1983.5925566692415</c:v>
                </c:pt>
                <c:pt idx="27">
                  <c:v>1985.6989906901645</c:v>
                </c:pt>
                <c:pt idx="28">
                  <c:v>1988.2363783959236</c:v>
                </c:pt>
                <c:pt idx="29">
                  <c:v>1991.1964184168601</c:v>
                </c:pt>
                <c:pt idx="30">
                  <c:v>1994.5711447921881</c:v>
                </c:pt>
                <c:pt idx="31">
                  <c:v>1998.3529101995543</c:v>
                </c:pt>
              </c:numCache>
            </c:numRef>
          </c:val>
        </c:ser>
        <c:marker val="1"/>
        <c:axId val="47524096"/>
        <c:axId val="84204544"/>
      </c:lineChart>
      <c:catAx>
        <c:axId val="47524096"/>
        <c:scaling>
          <c:orientation val="minMax"/>
        </c:scaling>
        <c:axPos val="b"/>
        <c:numFmt formatCode="0.00" sourceLinked="1"/>
        <c:tickLblPos val="nextTo"/>
        <c:crossAx val="84204544"/>
        <c:crosses val="autoZero"/>
        <c:auto val="1"/>
        <c:lblAlgn val="ctr"/>
        <c:lblOffset val="100"/>
      </c:catAx>
      <c:valAx>
        <c:axId val="84204544"/>
        <c:scaling>
          <c:orientation val="minMax"/>
        </c:scaling>
        <c:axPos val="l"/>
        <c:majorGridlines/>
        <c:numFmt formatCode="0.00" sourceLinked="1"/>
        <c:tickLblPos val="nextTo"/>
        <c:crossAx val="4752409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571501</xdr:colOff>
      <xdr:row>2</xdr:row>
      <xdr:rowOff>67236</xdr:rowOff>
    </xdr:from>
    <xdr:to>
      <xdr:col>33</xdr:col>
      <xdr:colOff>282948</xdr:colOff>
      <xdr:row>19</xdr:row>
      <xdr:rowOff>11206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tabSelected="1" topLeftCell="Q1" zoomScale="85" zoomScaleNormal="85" workbookViewId="0">
      <selection activeCell="W5" sqref="W5"/>
    </sheetView>
  </sheetViews>
  <sheetFormatPr baseColWidth="10" defaultRowHeight="15"/>
  <cols>
    <col min="2" max="2" width="20.140625" customWidth="1"/>
    <col min="3" max="3" width="17.140625" customWidth="1"/>
    <col min="4" max="5" width="13.42578125" customWidth="1"/>
    <col min="6" max="6" width="15.85546875" customWidth="1"/>
    <col min="7" max="7" width="20" customWidth="1"/>
    <col min="8" max="9" width="13.28515625" customWidth="1"/>
    <col min="10" max="10" width="16.7109375" customWidth="1"/>
    <col min="12" max="12" width="12.140625" customWidth="1"/>
    <col min="13" max="13" width="10.28515625" style="4" customWidth="1"/>
    <col min="14" max="14" width="5.85546875" customWidth="1"/>
    <col min="18" max="18" width="12.5703125" customWidth="1"/>
    <col min="19" max="19" width="16.7109375" customWidth="1"/>
    <col min="20" max="20" width="13.7109375" customWidth="1"/>
  </cols>
  <sheetData>
    <row r="2" spans="2:23">
      <c r="B2" s="2" t="s">
        <v>0</v>
      </c>
      <c r="C2" s="3"/>
      <c r="D2" s="2"/>
      <c r="E2" s="2"/>
      <c r="F2" s="2"/>
    </row>
    <row r="3" spans="2:23">
      <c r="B3" s="2"/>
      <c r="C3" s="3"/>
      <c r="D3" s="2"/>
      <c r="E3" s="2"/>
      <c r="F3" s="2"/>
    </row>
    <row r="4" spans="2:23">
      <c r="B4" s="1" t="s">
        <v>1</v>
      </c>
      <c r="C4" s="3">
        <v>28</v>
      </c>
      <c r="D4" s="2"/>
      <c r="E4" s="2"/>
      <c r="F4" s="2" t="s">
        <v>10</v>
      </c>
    </row>
    <row r="5" spans="2:23" ht="30">
      <c r="B5" s="1" t="s">
        <v>2</v>
      </c>
      <c r="C5" s="3">
        <v>6</v>
      </c>
      <c r="D5" s="2"/>
      <c r="E5" s="2"/>
      <c r="F5" s="1" t="s">
        <v>11</v>
      </c>
      <c r="G5" s="3">
        <f>C4/(C5+1)*C5/C7</f>
        <v>21.05263157894737</v>
      </c>
    </row>
    <row r="6" spans="2:23" ht="32.25">
      <c r="B6" s="1" t="s">
        <v>3</v>
      </c>
      <c r="C6" s="7">
        <v>6.9000000000000006E-2</v>
      </c>
      <c r="D6" s="2"/>
      <c r="E6" s="2"/>
      <c r="F6" s="1" t="s">
        <v>12</v>
      </c>
      <c r="G6" s="3">
        <f>C4/(C5+1)/C6</f>
        <v>57.971014492753618</v>
      </c>
    </row>
    <row r="7" spans="2:23" ht="32.25">
      <c r="B7" s="1" t="s">
        <v>4</v>
      </c>
      <c r="C7" s="3">
        <v>1.1399999999999999</v>
      </c>
      <c r="D7" s="2"/>
      <c r="E7" s="2"/>
      <c r="F7" s="1" t="s">
        <v>13</v>
      </c>
      <c r="G7" s="3">
        <f>G5+G6</f>
        <v>79.023646071700995</v>
      </c>
    </row>
    <row r="8" spans="2:23" ht="30">
      <c r="B8" s="1" t="s">
        <v>5</v>
      </c>
      <c r="C8" s="3">
        <v>1</v>
      </c>
      <c r="D8" s="2"/>
      <c r="E8" s="2"/>
      <c r="F8" s="2" t="s">
        <v>29</v>
      </c>
      <c r="G8" s="4">
        <f>K47</f>
        <v>1979.6551561650583</v>
      </c>
    </row>
    <row r="9" spans="2:23" ht="30">
      <c r="B9" s="1" t="s">
        <v>6</v>
      </c>
      <c r="C9" s="3">
        <v>1</v>
      </c>
      <c r="D9" s="2"/>
      <c r="E9" s="2"/>
      <c r="F9" s="2" t="s">
        <v>30</v>
      </c>
      <c r="G9">
        <f>K48</f>
        <v>1.5587650249625442</v>
      </c>
    </row>
    <row r="10" spans="2:23" ht="45">
      <c r="B10" s="1" t="s">
        <v>7</v>
      </c>
      <c r="C10" s="3">
        <v>0</v>
      </c>
      <c r="D10" s="2"/>
      <c r="E10" s="2"/>
      <c r="F10" s="2" t="s">
        <v>31</v>
      </c>
      <c r="G10">
        <f>2*G9</f>
        <v>3.1175300499250884</v>
      </c>
    </row>
    <row r="11" spans="2:23">
      <c r="B11" s="1" t="s">
        <v>8</v>
      </c>
      <c r="C11" s="3">
        <v>0</v>
      </c>
      <c r="D11" s="2"/>
      <c r="E11" s="2"/>
      <c r="F11" s="2"/>
    </row>
    <row r="12" spans="2:23" ht="32.25">
      <c r="B12" s="1" t="s">
        <v>9</v>
      </c>
      <c r="C12" s="3">
        <v>13</v>
      </c>
      <c r="D12" s="2"/>
      <c r="E12" s="2"/>
      <c r="F12" s="2"/>
    </row>
    <row r="14" spans="2:23" s="1" customFormat="1" ht="34.5" customHeight="1">
      <c r="B14" s="1" t="s">
        <v>14</v>
      </c>
      <c r="C14" s="1" t="s">
        <v>15</v>
      </c>
      <c r="D14" s="1" t="s">
        <v>16</v>
      </c>
      <c r="E14" s="1" t="s">
        <v>27</v>
      </c>
      <c r="F14" s="1" t="s">
        <v>17</v>
      </c>
      <c r="G14" s="1" t="s">
        <v>18</v>
      </c>
      <c r="H14" s="1" t="s">
        <v>19</v>
      </c>
      <c r="I14" s="1" t="s">
        <v>28</v>
      </c>
      <c r="J14" s="1" t="s">
        <v>20</v>
      </c>
      <c r="K14" s="1" t="s">
        <v>21</v>
      </c>
      <c r="L14" s="1" t="s">
        <v>22</v>
      </c>
      <c r="M14" s="5" t="s">
        <v>23</v>
      </c>
      <c r="N14" s="1" t="s">
        <v>24</v>
      </c>
      <c r="O14" s="1" t="s">
        <v>32</v>
      </c>
      <c r="Q14" s="1" t="s">
        <v>5</v>
      </c>
      <c r="R14" s="1" t="s">
        <v>6</v>
      </c>
      <c r="S14" s="1" t="s">
        <v>7</v>
      </c>
      <c r="T14" s="1" t="s">
        <v>8</v>
      </c>
      <c r="U14" s="1" t="s">
        <v>9</v>
      </c>
      <c r="V14" s="1" t="s">
        <v>25</v>
      </c>
      <c r="W14" s="1" t="s">
        <v>26</v>
      </c>
    </row>
    <row r="15" spans="2:23">
      <c r="B15" s="4">
        <f>2*PI()*M15*D15</f>
        <v>86.393332667206721</v>
      </c>
      <c r="C15" s="4">
        <f>4*PI()*M15*M15</f>
        <v>17.554423286658643</v>
      </c>
      <c r="D15" s="4">
        <f>W15/(PI()*M15*M15)-4/3*M15</f>
        <v>11.633543229913347</v>
      </c>
      <c r="E15" s="4">
        <f>B15*U15+C15*Q15*U15</f>
        <v>1351.3208274002498</v>
      </c>
      <c r="F15" s="4">
        <f>2*PI()*M15*H15</f>
        <v>23.921490222351583</v>
      </c>
      <c r="G15" s="4">
        <f>4*PI()*M15*M15</f>
        <v>17.554423286658643</v>
      </c>
      <c r="H15" s="4">
        <f>V15/(PI()*M15*M15)-4/3*M15</f>
        <v>3.2212172170470148</v>
      </c>
      <c r="I15" s="4">
        <f>F15*U15+G15*Q15*U15</f>
        <v>539.18687561713296</v>
      </c>
      <c r="J15" s="4">
        <f>S15+2*PI()*M15*(2*M15+T15)*U15*R15</f>
        <v>228.20750272656235</v>
      </c>
      <c r="K15" s="4">
        <f>E15+I15+J15</f>
        <v>2118.7152057439453</v>
      </c>
      <c r="L15" s="4">
        <f>D15+H15+4*M15+T15</f>
        <v>19.582443379813789</v>
      </c>
      <c r="M15" s="4">
        <f t="shared" ref="M15:M37" si="0">M16-N15*0.01</f>
        <v>1.181920733213357</v>
      </c>
      <c r="N15">
        <f>IF(G5&gt;G6,POWER((3*G6)/(4*PI()),1/3),POWER((3*G5)/(4*PI()),1/3))</f>
        <v>1.712928598859939</v>
      </c>
      <c r="O15" s="4">
        <f>B15+C15+F15+G15</f>
        <v>145.42366946287558</v>
      </c>
      <c r="Q15" s="4">
        <f>C8</f>
        <v>1</v>
      </c>
      <c r="R15" s="4">
        <f>C9</f>
        <v>1</v>
      </c>
      <c r="S15" s="4">
        <f>C10</f>
        <v>0</v>
      </c>
      <c r="T15" s="4">
        <f>C11</f>
        <v>0</v>
      </c>
      <c r="U15" s="4">
        <f>C12</f>
        <v>13</v>
      </c>
      <c r="V15" s="4">
        <f>G5</f>
        <v>21.05263157894737</v>
      </c>
      <c r="W15" s="4">
        <f>G6</f>
        <v>57.971014492753618</v>
      </c>
    </row>
    <row r="16" spans="2:23">
      <c r="B16" s="4">
        <f t="shared" ref="B16:B46" si="1">2*PI()*M16*D16</f>
        <v>84.650283221632392</v>
      </c>
      <c r="C16" s="4">
        <f t="shared" ref="C16:C46" si="2">4*PI()*M16*M16</f>
        <v>18.066934279484848</v>
      </c>
      <c r="D16" s="4">
        <f t="shared" ref="D16:D46" si="3">W16/(PI()*M16*M16)-4/3*M16</f>
        <v>11.235987484340757</v>
      </c>
      <c r="E16" s="4">
        <f t="shared" ref="E16:E46" si="4">B16*U16+C16*Q16*U16</f>
        <v>1335.3238275145243</v>
      </c>
      <c r="F16" s="4">
        <f t="shared" ref="F16:F46" si="5">2*PI()*M16*H16</f>
        <v>23.070895668846624</v>
      </c>
      <c r="G16" s="4">
        <f t="shared" ref="G16:G46" si="6">4*PI()*M16*M16</f>
        <v>18.066934279484848</v>
      </c>
      <c r="H16" s="4">
        <f t="shared" ref="H16:H46" si="7">V16/(PI()*M16*M16)-4/3*M16</f>
        <v>3.0622968420434917</v>
      </c>
      <c r="I16" s="4">
        <f t="shared" ref="I16:I45" si="8">F16*U16+G16*Q16*U16</f>
        <v>534.79178932830916</v>
      </c>
      <c r="J16" s="4">
        <f t="shared" ref="J16:J46" si="9">S16+2*PI()*M16*(2*M16+T16)*U16*R16</f>
        <v>234.87014563330303</v>
      </c>
      <c r="K16" s="4">
        <f t="shared" ref="K16:K46" si="10">E16+I16+J16</f>
        <v>2104.9857624761362</v>
      </c>
      <c r="L16" s="4">
        <f t="shared" ref="L16:L46" si="11">D16+H16+4*M16+T16</f>
        <v>19.094484403192073</v>
      </c>
      <c r="M16" s="4">
        <f t="shared" si="0"/>
        <v>1.1990500192019564</v>
      </c>
      <c r="N16">
        <f>N15</f>
        <v>1.712928598859939</v>
      </c>
      <c r="O16" s="4">
        <f t="shared" ref="O16:O46" si="12">B16+C16+F16+G16</f>
        <v>143.8550474494487</v>
      </c>
      <c r="Q16" s="4">
        <f>Q15</f>
        <v>1</v>
      </c>
      <c r="R16" s="4">
        <f t="shared" ref="R16:R46" si="13">R15</f>
        <v>1</v>
      </c>
      <c r="S16" s="4">
        <f t="shared" ref="S16:S46" si="14">S15</f>
        <v>0</v>
      </c>
      <c r="T16" s="4">
        <f t="shared" ref="T16:T46" si="15">T15</f>
        <v>0</v>
      </c>
      <c r="U16" s="4">
        <f t="shared" ref="U16" si="16">U15</f>
        <v>13</v>
      </c>
      <c r="V16" s="4">
        <f t="shared" ref="V16:V46" si="17">V15</f>
        <v>21.05263157894737</v>
      </c>
      <c r="W16" s="4">
        <f t="shared" ref="W16:W46" si="18">W15</f>
        <v>57.971014492753618</v>
      </c>
    </row>
    <row r="17" spans="2:23">
      <c r="B17" s="4">
        <f t="shared" si="1"/>
        <v>82.941792968263798</v>
      </c>
      <c r="C17" s="4">
        <f t="shared" si="2"/>
        <v>18.586819531200639</v>
      </c>
      <c r="D17" s="4">
        <f t="shared" si="3"/>
        <v>10.854153070574958</v>
      </c>
      <c r="E17" s="4">
        <f t="shared" si="4"/>
        <v>1319.8719624930377</v>
      </c>
      <c r="F17" s="4">
        <f t="shared" si="5"/>
        <v>22.229720733122907</v>
      </c>
      <c r="G17" s="4">
        <f t="shared" si="6"/>
        <v>18.586819531200639</v>
      </c>
      <c r="H17" s="4">
        <f t="shared" si="7"/>
        <v>2.909085792801382</v>
      </c>
      <c r="I17" s="4">
        <f t="shared" si="8"/>
        <v>530.61502343620612</v>
      </c>
      <c r="J17" s="4">
        <f t="shared" si="9"/>
        <v>241.6286539056083</v>
      </c>
      <c r="K17" s="4">
        <f t="shared" si="10"/>
        <v>2092.1156398348521</v>
      </c>
      <c r="L17" s="4">
        <f t="shared" si="11"/>
        <v>18.627956084138564</v>
      </c>
      <c r="M17" s="4">
        <f t="shared" si="0"/>
        <v>1.2161793051905558</v>
      </c>
      <c r="N17">
        <f t="shared" ref="N17:N46" si="19">N16</f>
        <v>1.712928598859939</v>
      </c>
      <c r="O17" s="4">
        <f t="shared" si="12"/>
        <v>142.34515276378798</v>
      </c>
      <c r="Q17" s="4">
        <f t="shared" ref="Q17:Q46" si="20">Q16</f>
        <v>1</v>
      </c>
      <c r="R17" s="4">
        <f t="shared" si="13"/>
        <v>1</v>
      </c>
      <c r="S17" s="4">
        <f t="shared" si="14"/>
        <v>0</v>
      </c>
      <c r="T17" s="4">
        <f t="shared" si="15"/>
        <v>0</v>
      </c>
      <c r="U17" s="4">
        <f t="shared" ref="U17:U46" si="21">U16</f>
        <v>13</v>
      </c>
      <c r="V17" s="4">
        <f t="shared" si="17"/>
        <v>21.05263157894737</v>
      </c>
      <c r="W17" s="4">
        <f t="shared" si="18"/>
        <v>57.971014492753618</v>
      </c>
    </row>
    <row r="18" spans="2:23">
      <c r="B18" s="4">
        <f t="shared" si="1"/>
        <v>81.266217100234329</v>
      </c>
      <c r="C18" s="4">
        <f t="shared" si="2"/>
        <v>19.114079041806015</v>
      </c>
      <c r="D18" s="4">
        <f t="shared" si="3"/>
        <v>10.487172675506461</v>
      </c>
      <c r="E18" s="4">
        <f t="shared" si="4"/>
        <v>1304.9438498465245</v>
      </c>
      <c r="F18" s="4">
        <f t="shared" si="5"/>
        <v>21.397368090581498</v>
      </c>
      <c r="G18" s="4">
        <f t="shared" si="6"/>
        <v>19.114079041806015</v>
      </c>
      <c r="H18" s="4">
        <f t="shared" si="7"/>
        <v>2.7612690977177663</v>
      </c>
      <c r="I18" s="4">
        <f t="shared" si="8"/>
        <v>526.64881272103764</v>
      </c>
      <c r="J18" s="4">
        <f t="shared" si="9"/>
        <v>248.48302754347819</v>
      </c>
      <c r="K18" s="4">
        <f t="shared" si="10"/>
        <v>2080.0756901110403</v>
      </c>
      <c r="L18" s="4">
        <f t="shared" si="11"/>
        <v>18.181676137940848</v>
      </c>
      <c r="M18" s="4">
        <f t="shared" si="0"/>
        <v>1.2333085911791553</v>
      </c>
      <c r="N18">
        <f t="shared" si="19"/>
        <v>1.712928598859939</v>
      </c>
      <c r="O18" s="4">
        <f t="shared" si="12"/>
        <v>140.89174327442785</v>
      </c>
      <c r="Q18" s="4">
        <f t="shared" si="20"/>
        <v>1</v>
      </c>
      <c r="R18" s="4">
        <f t="shared" si="13"/>
        <v>1</v>
      </c>
      <c r="S18" s="4">
        <f t="shared" si="14"/>
        <v>0</v>
      </c>
      <c r="T18" s="4">
        <f t="shared" si="15"/>
        <v>0</v>
      </c>
      <c r="U18" s="4">
        <f t="shared" si="21"/>
        <v>13</v>
      </c>
      <c r="V18" s="4">
        <f t="shared" si="17"/>
        <v>21.05263157894737</v>
      </c>
      <c r="W18" s="4">
        <f t="shared" si="18"/>
        <v>57.971014492753618</v>
      </c>
    </row>
    <row r="19" spans="2:23">
      <c r="B19" s="4">
        <f t="shared" si="1"/>
        <v>79.622000937080983</v>
      </c>
      <c r="C19" s="4">
        <f t="shared" si="2"/>
        <v>19.648712811300975</v>
      </c>
      <c r="D19" s="4">
        <f t="shared" si="3"/>
        <v>10.1342379812635</v>
      </c>
      <c r="E19" s="4">
        <f t="shared" si="4"/>
        <v>1290.5192787289654</v>
      </c>
      <c r="F19" s="4">
        <f t="shared" si="5"/>
        <v>20.573273146738476</v>
      </c>
      <c r="G19" s="4">
        <f t="shared" si="6"/>
        <v>19.648712811300975</v>
      </c>
      <c r="H19" s="4">
        <f t="shared" si="7"/>
        <v>2.6185532097760555</v>
      </c>
      <c r="I19" s="4">
        <f t="shared" si="8"/>
        <v>522.8858174545129</v>
      </c>
      <c r="J19" s="4">
        <f t="shared" si="9"/>
        <v>255.43326654691268</v>
      </c>
      <c r="K19" s="4">
        <f t="shared" si="10"/>
        <v>2068.8383627303911</v>
      </c>
      <c r="L19" s="4">
        <f t="shared" si="11"/>
        <v>17.754542699710576</v>
      </c>
      <c r="M19" s="4">
        <f t="shared" si="0"/>
        <v>1.2504378771677547</v>
      </c>
      <c r="N19">
        <f t="shared" si="19"/>
        <v>1.712928598859939</v>
      </c>
      <c r="O19" s="4">
        <f t="shared" si="12"/>
        <v>139.4926997064214</v>
      </c>
      <c r="Q19" s="4">
        <f t="shared" si="20"/>
        <v>1</v>
      </c>
      <c r="R19" s="4">
        <f t="shared" si="13"/>
        <v>1</v>
      </c>
      <c r="S19" s="4">
        <f t="shared" si="14"/>
        <v>0</v>
      </c>
      <c r="T19" s="4">
        <f t="shared" si="15"/>
        <v>0</v>
      </c>
      <c r="U19" s="4">
        <f t="shared" si="21"/>
        <v>13</v>
      </c>
      <c r="V19" s="4">
        <f t="shared" si="17"/>
        <v>21.05263157894737</v>
      </c>
      <c r="W19" s="4">
        <f t="shared" si="18"/>
        <v>57.971014492753618</v>
      </c>
    </row>
    <row r="20" spans="2:23">
      <c r="B20" s="4">
        <f t="shared" si="1"/>
        <v>78.007673835122617</v>
      </c>
      <c r="C20" s="4">
        <f t="shared" si="2"/>
        <v>20.190720839685522</v>
      </c>
      <c r="D20" s="4">
        <f t="shared" si="3"/>
        <v>9.7945949144381927</v>
      </c>
      <c r="E20" s="4">
        <f t="shared" si="4"/>
        <v>1276.5791307725058</v>
      </c>
      <c r="F20" s="4">
        <f t="shared" si="5"/>
        <v>19.756901825730683</v>
      </c>
      <c r="G20" s="4">
        <f t="shared" si="6"/>
        <v>20.190720839685522</v>
      </c>
      <c r="H20" s="4">
        <f t="shared" si="7"/>
        <v>2.4806642812649669</v>
      </c>
      <c r="I20" s="4">
        <f t="shared" si="8"/>
        <v>519.31909465041065</v>
      </c>
      <c r="J20" s="4">
        <f t="shared" si="9"/>
        <v>262.47937091591177</v>
      </c>
      <c r="K20" s="4">
        <f t="shared" si="10"/>
        <v>2058.377596338828</v>
      </c>
      <c r="L20" s="4">
        <f t="shared" si="11"/>
        <v>17.345527848328576</v>
      </c>
      <c r="M20" s="4">
        <f t="shared" si="0"/>
        <v>1.2675671631563541</v>
      </c>
      <c r="N20">
        <f t="shared" si="19"/>
        <v>1.712928598859939</v>
      </c>
      <c r="O20" s="4">
        <f t="shared" si="12"/>
        <v>138.14601734022435</v>
      </c>
      <c r="Q20" s="4">
        <f t="shared" si="20"/>
        <v>1</v>
      </c>
      <c r="R20" s="4">
        <f t="shared" si="13"/>
        <v>1</v>
      </c>
      <c r="S20" s="4">
        <f t="shared" si="14"/>
        <v>0</v>
      </c>
      <c r="T20" s="4">
        <f t="shared" si="15"/>
        <v>0</v>
      </c>
      <c r="U20" s="4">
        <f t="shared" si="21"/>
        <v>13</v>
      </c>
      <c r="V20" s="4">
        <f t="shared" si="17"/>
        <v>21.05263157894737</v>
      </c>
      <c r="W20" s="4">
        <f t="shared" si="18"/>
        <v>57.971014492753618</v>
      </c>
    </row>
    <row r="21" spans="2:23">
      <c r="B21" s="4">
        <f t="shared" si="1"/>
        <v>76.421843585007693</v>
      </c>
      <c r="C21" s="4">
        <f t="shared" si="2"/>
        <v>20.740103126959657</v>
      </c>
      <c r="D21" s="4">
        <f t="shared" si="3"/>
        <v>9.4675393357277606</v>
      </c>
      <c r="E21" s="4">
        <f t="shared" si="4"/>
        <v>1263.1053072555756</v>
      </c>
      <c r="F21" s="4">
        <f t="shared" si="5"/>
        <v>18.947748535740974</v>
      </c>
      <c r="G21" s="4">
        <f t="shared" si="6"/>
        <v>20.740103126959657</v>
      </c>
      <c r="H21" s="4">
        <f t="shared" si="7"/>
        <v>2.3473465984376998</v>
      </c>
      <c r="I21" s="4">
        <f t="shared" si="8"/>
        <v>515.94207161510826</v>
      </c>
      <c r="J21" s="4">
        <f t="shared" si="9"/>
        <v>269.62134065047553</v>
      </c>
      <c r="K21" s="4">
        <f t="shared" si="10"/>
        <v>2048.6687195211593</v>
      </c>
      <c r="L21" s="4">
        <f t="shared" si="11"/>
        <v>16.953671730745274</v>
      </c>
      <c r="M21" s="4">
        <f t="shared" si="0"/>
        <v>1.2846964491449535</v>
      </c>
      <c r="N21">
        <f t="shared" si="19"/>
        <v>1.712928598859939</v>
      </c>
      <c r="O21" s="4">
        <f t="shared" si="12"/>
        <v>136.84979837466798</v>
      </c>
      <c r="Q21" s="4">
        <f t="shared" si="20"/>
        <v>1</v>
      </c>
      <c r="R21" s="4">
        <f t="shared" si="13"/>
        <v>1</v>
      </c>
      <c r="S21" s="4">
        <f t="shared" si="14"/>
        <v>0</v>
      </c>
      <c r="T21" s="4">
        <f t="shared" si="15"/>
        <v>0</v>
      </c>
      <c r="U21" s="4">
        <f t="shared" si="21"/>
        <v>13</v>
      </c>
      <c r="V21" s="4">
        <f t="shared" si="17"/>
        <v>21.05263157894737</v>
      </c>
      <c r="W21" s="4">
        <f t="shared" si="18"/>
        <v>57.971014492753618</v>
      </c>
    </row>
    <row r="22" spans="2:23">
      <c r="B22" s="4">
        <f t="shared" si="1"/>
        <v>74.863191251561091</v>
      </c>
      <c r="C22" s="4">
        <f t="shared" si="2"/>
        <v>21.296859673123368</v>
      </c>
      <c r="D22" s="4">
        <f t="shared" si="3"/>
        <v>9.1524131239405495</v>
      </c>
      <c r="E22" s="4">
        <f t="shared" si="4"/>
        <v>1250.080662020898</v>
      </c>
      <c r="F22" s="4">
        <f t="shared" si="5"/>
        <v>18.145334295047881</v>
      </c>
      <c r="G22" s="4">
        <f t="shared" si="6"/>
        <v>21.296859673123368</v>
      </c>
      <c r="H22" s="4">
        <f t="shared" si="7"/>
        <v>2.2183611593878148</v>
      </c>
      <c r="I22" s="4">
        <f t="shared" si="8"/>
        <v>512.74852158622627</v>
      </c>
      <c r="J22" s="4">
        <f t="shared" si="9"/>
        <v>276.85917575060381</v>
      </c>
      <c r="K22" s="4">
        <f t="shared" si="10"/>
        <v>2039.6883593577281</v>
      </c>
      <c r="L22" s="4">
        <f t="shared" si="11"/>
        <v>16.578077223862575</v>
      </c>
      <c r="M22" s="4">
        <f t="shared" si="0"/>
        <v>1.3018257351335529</v>
      </c>
      <c r="N22">
        <f t="shared" si="19"/>
        <v>1.712928598859939</v>
      </c>
      <c r="O22" s="4">
        <f t="shared" si="12"/>
        <v>135.60224489285571</v>
      </c>
      <c r="Q22" s="4">
        <f t="shared" si="20"/>
        <v>1</v>
      </c>
      <c r="R22" s="4">
        <f t="shared" si="13"/>
        <v>1</v>
      </c>
      <c r="S22" s="4">
        <f t="shared" si="14"/>
        <v>0</v>
      </c>
      <c r="T22" s="4">
        <f t="shared" si="15"/>
        <v>0</v>
      </c>
      <c r="U22" s="4">
        <f t="shared" si="21"/>
        <v>13</v>
      </c>
      <c r="V22" s="4">
        <f t="shared" si="17"/>
        <v>21.05263157894737</v>
      </c>
      <c r="W22" s="4">
        <f t="shared" si="18"/>
        <v>57.971014492753618</v>
      </c>
    </row>
    <row r="23" spans="2:23">
      <c r="B23" s="4">
        <f t="shared" si="1"/>
        <v>73.33046641572065</v>
      </c>
      <c r="C23" s="4">
        <f t="shared" si="2"/>
        <v>21.860990478176674</v>
      </c>
      <c r="D23" s="4">
        <f t="shared" si="3"/>
        <v>8.8486006136635993</v>
      </c>
      <c r="E23" s="4">
        <f t="shared" si="4"/>
        <v>1237.4889396206652</v>
      </c>
      <c r="F23" s="4">
        <f t="shared" si="5"/>
        <v>17.349205004097229</v>
      </c>
      <c r="G23" s="4">
        <f t="shared" si="6"/>
        <v>21.860990478176674</v>
      </c>
      <c r="H23" s="4">
        <f t="shared" si="7"/>
        <v>2.0934843803600764</v>
      </c>
      <c r="I23" s="4">
        <f t="shared" si="8"/>
        <v>509.73254126956078</v>
      </c>
      <c r="J23" s="4">
        <f t="shared" si="9"/>
        <v>284.19287621629678</v>
      </c>
      <c r="K23" s="4">
        <f t="shared" si="10"/>
        <v>2031.4143571065226</v>
      </c>
      <c r="L23" s="4">
        <f t="shared" si="11"/>
        <v>16.217905078512285</v>
      </c>
      <c r="M23" s="4">
        <f t="shared" si="0"/>
        <v>1.3189550211221523</v>
      </c>
      <c r="N23">
        <f t="shared" si="19"/>
        <v>1.712928598859939</v>
      </c>
      <c r="O23" s="4">
        <f t="shared" si="12"/>
        <v>134.40165237617123</v>
      </c>
      <c r="Q23" s="4">
        <f t="shared" si="20"/>
        <v>1</v>
      </c>
      <c r="R23" s="4">
        <f t="shared" si="13"/>
        <v>1</v>
      </c>
      <c r="S23" s="4">
        <f t="shared" si="14"/>
        <v>0</v>
      </c>
      <c r="T23" s="4">
        <f t="shared" si="15"/>
        <v>0</v>
      </c>
      <c r="U23" s="4">
        <f t="shared" si="21"/>
        <v>13</v>
      </c>
      <c r="V23" s="4">
        <f t="shared" si="17"/>
        <v>21.05263157894737</v>
      </c>
      <c r="W23" s="4">
        <f t="shared" si="18"/>
        <v>57.971014492753618</v>
      </c>
    </row>
    <row r="24" spans="2:23">
      <c r="B24" s="4">
        <f t="shared" si="1"/>
        <v>71.82248278247873</v>
      </c>
      <c r="C24" s="4">
        <f t="shared" si="2"/>
        <v>22.432495542119565</v>
      </c>
      <c r="D24" s="4">
        <f t="shared" si="3"/>
        <v>8.5555253505544666</v>
      </c>
      <c r="E24" s="4">
        <f t="shared" si="4"/>
        <v>1225.3147182197779</v>
      </c>
      <c r="F24" s="4">
        <f t="shared" si="5"/>
        <v>16.558929850491523</v>
      </c>
      <c r="G24" s="4">
        <f t="shared" si="6"/>
        <v>22.432495542119565</v>
      </c>
      <c r="H24" s="4">
        <f t="shared" si="7"/>
        <v>1.9725069174090724</v>
      </c>
      <c r="I24" s="4">
        <f t="shared" si="8"/>
        <v>506.88853010394416</v>
      </c>
      <c r="J24" s="4">
        <f t="shared" si="9"/>
        <v>291.62244204755433</v>
      </c>
      <c r="K24" s="4">
        <f t="shared" si="10"/>
        <v>2023.8256903712766</v>
      </c>
      <c r="L24" s="4">
        <f t="shared" si="11"/>
        <v>15.872369496406545</v>
      </c>
      <c r="M24" s="4">
        <f t="shared" si="0"/>
        <v>1.3360843071107518</v>
      </c>
      <c r="N24">
        <f t="shared" si="19"/>
        <v>1.712928598859939</v>
      </c>
      <c r="O24" s="4">
        <f t="shared" si="12"/>
        <v>133.24640371720938</v>
      </c>
      <c r="Q24" s="4">
        <f t="shared" si="20"/>
        <v>1</v>
      </c>
      <c r="R24" s="4">
        <f t="shared" si="13"/>
        <v>1</v>
      </c>
      <c r="S24" s="4">
        <f t="shared" si="14"/>
        <v>0</v>
      </c>
      <c r="T24" s="4">
        <f t="shared" si="15"/>
        <v>0</v>
      </c>
      <c r="U24" s="4">
        <f t="shared" si="21"/>
        <v>13</v>
      </c>
      <c r="V24" s="4">
        <f t="shared" si="17"/>
        <v>21.05263157894737</v>
      </c>
      <c r="W24" s="4">
        <f t="shared" si="18"/>
        <v>57.971014492753618</v>
      </c>
    </row>
    <row r="25" spans="2:23">
      <c r="B25" s="4">
        <f t="shared" si="1"/>
        <v>70.338114122397684</v>
      </c>
      <c r="C25" s="4">
        <f t="shared" si="2"/>
        <v>23.011374864952039</v>
      </c>
      <c r="D25" s="4">
        <f t="shared" si="3"/>
        <v>8.2726471322990527</v>
      </c>
      <c r="E25" s="4">
        <f t="shared" si="4"/>
        <v>1213.5433568355463</v>
      </c>
      <c r="F25" s="4">
        <f t="shared" si="5"/>
        <v>15.774099835119181</v>
      </c>
      <c r="G25" s="4">
        <f t="shared" si="6"/>
        <v>23.011374864952039</v>
      </c>
      <c r="H25" s="4">
        <f t="shared" si="7"/>
        <v>1.8552325917996815</v>
      </c>
      <c r="I25" s="4">
        <f t="shared" si="8"/>
        <v>504.21117110092587</v>
      </c>
      <c r="J25" s="4">
        <f t="shared" si="9"/>
        <v>299.14787324437651</v>
      </c>
      <c r="K25" s="4">
        <f t="shared" si="10"/>
        <v>2016.9024011808488</v>
      </c>
      <c r="L25" s="4">
        <f t="shared" si="11"/>
        <v>15.54073409649614</v>
      </c>
      <c r="M25" s="4">
        <f t="shared" si="0"/>
        <v>1.3532135930993512</v>
      </c>
      <c r="N25">
        <f t="shared" si="19"/>
        <v>1.712928598859939</v>
      </c>
      <c r="O25" s="4">
        <f t="shared" si="12"/>
        <v>132.13496368742096</v>
      </c>
      <c r="Q25" s="4">
        <f t="shared" si="20"/>
        <v>1</v>
      </c>
      <c r="R25" s="4">
        <f t="shared" si="13"/>
        <v>1</v>
      </c>
      <c r="S25" s="4">
        <f t="shared" si="14"/>
        <v>0</v>
      </c>
      <c r="T25" s="4">
        <f t="shared" si="15"/>
        <v>0</v>
      </c>
      <c r="U25" s="4">
        <f t="shared" si="21"/>
        <v>13</v>
      </c>
      <c r="V25" s="4">
        <f t="shared" si="17"/>
        <v>21.05263157894737</v>
      </c>
      <c r="W25" s="4">
        <f t="shared" si="18"/>
        <v>57.971014492753618</v>
      </c>
    </row>
    <row r="26" spans="2:23">
      <c r="B26" s="4">
        <f t="shared" si="1"/>
        <v>68.876290517511762</v>
      </c>
      <c r="C26" s="4">
        <f t="shared" si="2"/>
        <v>23.597628446674101</v>
      </c>
      <c r="D26" s="4">
        <f t="shared" si="3"/>
        <v>7.9994593068497837</v>
      </c>
      <c r="E26" s="4">
        <f t="shared" si="4"/>
        <v>1202.1609465344163</v>
      </c>
      <c r="F26" s="4">
        <f t="shared" si="5"/>
        <v>14.994326408824215</v>
      </c>
      <c r="G26" s="4">
        <f t="shared" si="6"/>
        <v>23.597628446674101</v>
      </c>
      <c r="H26" s="4">
        <f t="shared" si="7"/>
        <v>1.7414774088409426</v>
      </c>
      <c r="I26" s="4">
        <f t="shared" si="8"/>
        <v>501.69541312147811</v>
      </c>
      <c r="J26" s="4">
        <f t="shared" si="9"/>
        <v>306.76916980676333</v>
      </c>
      <c r="K26" s="4">
        <f t="shared" si="10"/>
        <v>2010.6255294626578</v>
      </c>
      <c r="L26" s="4">
        <f t="shared" si="11"/>
        <v>15.222308232042529</v>
      </c>
      <c r="M26" s="4">
        <f t="shared" si="0"/>
        <v>1.3703428790879506</v>
      </c>
      <c r="N26">
        <f t="shared" si="19"/>
        <v>1.712928598859939</v>
      </c>
      <c r="O26" s="4">
        <f t="shared" si="12"/>
        <v>131.06587381968416</v>
      </c>
      <c r="Q26" s="4">
        <f t="shared" si="20"/>
        <v>1</v>
      </c>
      <c r="R26" s="4">
        <f t="shared" si="13"/>
        <v>1</v>
      </c>
      <c r="S26" s="4">
        <f t="shared" si="14"/>
        <v>0</v>
      </c>
      <c r="T26" s="4">
        <f t="shared" si="15"/>
        <v>0</v>
      </c>
      <c r="U26" s="4">
        <f t="shared" si="21"/>
        <v>13</v>
      </c>
      <c r="V26" s="4">
        <f t="shared" si="17"/>
        <v>21.05263157894737</v>
      </c>
      <c r="W26" s="4">
        <f t="shared" si="18"/>
        <v>57.971014492753618</v>
      </c>
    </row>
    <row r="27" spans="2:23">
      <c r="B27" s="4">
        <f t="shared" si="1"/>
        <v>67.435994885310237</v>
      </c>
      <c r="C27" s="4">
        <f t="shared" si="2"/>
        <v>24.191256287285746</v>
      </c>
      <c r="D27" s="4">
        <f t="shared" si="3"/>
        <v>7.735486302692598</v>
      </c>
      <c r="E27" s="4">
        <f t="shared" si="4"/>
        <v>1191.1542652437479</v>
      </c>
      <c r="F27" s="4">
        <f t="shared" si="5"/>
        <v>14.21924021006328</v>
      </c>
      <c r="G27" s="4">
        <f t="shared" si="6"/>
        <v>24.191256287285746</v>
      </c>
      <c r="H27" s="4">
        <f t="shared" si="7"/>
        <v>1.6310686609830136</v>
      </c>
      <c r="I27" s="4">
        <f t="shared" si="8"/>
        <v>499.33645446553737</v>
      </c>
      <c r="J27" s="4">
        <f t="shared" si="9"/>
        <v>314.48633173471472</v>
      </c>
      <c r="K27" s="4">
        <f t="shared" si="10"/>
        <v>2004.9770514439999</v>
      </c>
      <c r="L27" s="4">
        <f t="shared" si="11"/>
        <v>14.916443623981811</v>
      </c>
      <c r="M27" s="4">
        <f t="shared" si="0"/>
        <v>1.38747216507655</v>
      </c>
      <c r="N27">
        <f t="shared" si="19"/>
        <v>1.712928598859939</v>
      </c>
      <c r="O27" s="4">
        <f t="shared" si="12"/>
        <v>130.03774766994499</v>
      </c>
      <c r="Q27" s="4">
        <f t="shared" si="20"/>
        <v>1</v>
      </c>
      <c r="R27" s="4">
        <f t="shared" si="13"/>
        <v>1</v>
      </c>
      <c r="S27" s="4">
        <f t="shared" si="14"/>
        <v>0</v>
      </c>
      <c r="T27" s="4">
        <f t="shared" si="15"/>
        <v>0</v>
      </c>
      <c r="U27" s="4">
        <f t="shared" si="21"/>
        <v>13</v>
      </c>
      <c r="V27" s="4">
        <f t="shared" si="17"/>
        <v>21.05263157894737</v>
      </c>
      <c r="W27" s="4">
        <f t="shared" si="18"/>
        <v>57.971014492753618</v>
      </c>
    </row>
    <row r="28" spans="2:23">
      <c r="B28" s="4">
        <f t="shared" si="1"/>
        <v>66.016259757063466</v>
      </c>
      <c r="C28" s="4">
        <f t="shared" si="2"/>
        <v>24.79225838678698</v>
      </c>
      <c r="D28" s="4">
        <f t="shared" si="3"/>
        <v>7.4802813686456027</v>
      </c>
      <c r="E28" s="4">
        <f t="shared" si="4"/>
        <v>1180.5107358700559</v>
      </c>
      <c r="F28" s="4">
        <f t="shared" si="5"/>
        <v>13.448489894929279</v>
      </c>
      <c r="G28" s="4">
        <f t="shared" si="6"/>
        <v>24.79225838678698</v>
      </c>
      <c r="H28" s="4">
        <f t="shared" si="7"/>
        <v>1.5238441070072064</v>
      </c>
      <c r="I28" s="4">
        <f t="shared" si="8"/>
        <v>497.12972766231138</v>
      </c>
      <c r="J28" s="4">
        <f t="shared" si="9"/>
        <v>322.29935902823075</v>
      </c>
      <c r="K28" s="4">
        <f t="shared" si="10"/>
        <v>1999.939822560598</v>
      </c>
      <c r="L28" s="4">
        <f t="shared" si="11"/>
        <v>14.622531279913407</v>
      </c>
      <c r="M28" s="4">
        <f t="shared" si="0"/>
        <v>1.4046014510651494</v>
      </c>
      <c r="N28">
        <f t="shared" si="19"/>
        <v>1.712928598859939</v>
      </c>
      <c r="O28" s="4">
        <f t="shared" si="12"/>
        <v>129.04926642556671</v>
      </c>
      <c r="Q28" s="4">
        <f t="shared" si="20"/>
        <v>1</v>
      </c>
      <c r="R28" s="4">
        <f t="shared" si="13"/>
        <v>1</v>
      </c>
      <c r="S28" s="4">
        <f t="shared" si="14"/>
        <v>0</v>
      </c>
      <c r="T28" s="4">
        <f t="shared" si="15"/>
        <v>0</v>
      </c>
      <c r="U28" s="4">
        <f t="shared" si="21"/>
        <v>13</v>
      </c>
      <c r="V28" s="4">
        <f t="shared" si="17"/>
        <v>21.05263157894737</v>
      </c>
      <c r="W28" s="4">
        <f t="shared" si="18"/>
        <v>57.971014492753618</v>
      </c>
    </row>
    <row r="29" spans="2:23">
      <c r="B29" s="4">
        <f t="shared" si="1"/>
        <v>64.61616428904081</v>
      </c>
      <c r="C29" s="4">
        <f t="shared" si="2"/>
        <v>25.400634745177801</v>
      </c>
      <c r="D29" s="4">
        <f t="shared" si="3"/>
        <v>7.2334245031167672</v>
      </c>
      <c r="E29" s="4">
        <f t="shared" si="4"/>
        <v>1170.2183874448419</v>
      </c>
      <c r="F29" s="4">
        <f t="shared" si="5"/>
        <v>12.681741051751613</v>
      </c>
      <c r="G29" s="4">
        <f t="shared" si="6"/>
        <v>25.400634745177801</v>
      </c>
      <c r="H29" s="4">
        <f t="shared" si="7"/>
        <v>1.4196512200195728</v>
      </c>
      <c r="I29" s="4">
        <f t="shared" si="8"/>
        <v>495.0708853600824</v>
      </c>
      <c r="J29" s="4">
        <f t="shared" si="9"/>
        <v>330.20825168731142</v>
      </c>
      <c r="K29" s="4">
        <f t="shared" si="10"/>
        <v>1995.4975244922357</v>
      </c>
      <c r="L29" s="4">
        <f t="shared" si="11"/>
        <v>14.339998671351335</v>
      </c>
      <c r="M29" s="4">
        <f t="shared" si="0"/>
        <v>1.4217307370537489</v>
      </c>
      <c r="N29">
        <f t="shared" si="19"/>
        <v>1.712928598859939</v>
      </c>
      <c r="O29" s="4">
        <f t="shared" si="12"/>
        <v>128.09917483114802</v>
      </c>
      <c r="Q29" s="4">
        <f t="shared" si="20"/>
        <v>1</v>
      </c>
      <c r="R29" s="4">
        <f t="shared" si="13"/>
        <v>1</v>
      </c>
      <c r="S29" s="4">
        <f t="shared" si="14"/>
        <v>0</v>
      </c>
      <c r="T29" s="4">
        <f t="shared" si="15"/>
        <v>0</v>
      </c>
      <c r="U29" s="4">
        <f t="shared" si="21"/>
        <v>13</v>
      </c>
      <c r="V29" s="4">
        <f t="shared" si="17"/>
        <v>21.05263157894737</v>
      </c>
      <c r="W29" s="4">
        <f t="shared" si="18"/>
        <v>57.971014492753618</v>
      </c>
    </row>
    <row r="30" spans="2:23">
      <c r="B30" s="4">
        <f t="shared" si="1"/>
        <v>63.234831487213079</v>
      </c>
      <c r="C30" s="4">
        <f t="shared" si="2"/>
        <v>26.016385362458202</v>
      </c>
      <c r="D30" s="4">
        <f t="shared" si="3"/>
        <v>6.9945205548856801</v>
      </c>
      <c r="E30" s="4">
        <f t="shared" si="4"/>
        <v>1160.2658190457266</v>
      </c>
      <c r="F30" s="4">
        <f t="shared" si="5"/>
        <v>11.91867519322496</v>
      </c>
      <c r="G30" s="4">
        <f t="shared" si="6"/>
        <v>26.016385362458202</v>
      </c>
      <c r="H30" s="4">
        <f t="shared" si="7"/>
        <v>1.3183464977348067</v>
      </c>
      <c r="I30" s="4">
        <f t="shared" si="8"/>
        <v>493.15578722388108</v>
      </c>
      <c r="J30" s="4">
        <f t="shared" si="9"/>
        <v>338.2130097119566</v>
      </c>
      <c r="K30" s="4">
        <f t="shared" si="10"/>
        <v>1991.6346159815644</v>
      </c>
      <c r="L30" s="4">
        <f t="shared" si="11"/>
        <v>14.06830714478988</v>
      </c>
      <c r="M30" s="4">
        <f t="shared" si="0"/>
        <v>1.4388600230423483</v>
      </c>
      <c r="N30">
        <f t="shared" si="19"/>
        <v>1.712928598859939</v>
      </c>
      <c r="O30" s="4">
        <f t="shared" si="12"/>
        <v>127.18627740535445</v>
      </c>
      <c r="Q30" s="4">
        <f t="shared" si="20"/>
        <v>1</v>
      </c>
      <c r="R30" s="4">
        <f t="shared" si="13"/>
        <v>1</v>
      </c>
      <c r="S30" s="4">
        <f t="shared" si="14"/>
        <v>0</v>
      </c>
      <c r="T30" s="4">
        <f t="shared" si="15"/>
        <v>0</v>
      </c>
      <c r="U30" s="4">
        <f t="shared" si="21"/>
        <v>13</v>
      </c>
      <c r="V30" s="4">
        <f t="shared" si="17"/>
        <v>21.05263157894737</v>
      </c>
      <c r="W30" s="4">
        <f t="shared" si="18"/>
        <v>57.971014492753618</v>
      </c>
    </row>
    <row r="31" spans="2:23">
      <c r="B31" s="4">
        <f t="shared" si="1"/>
        <v>61.871425627858358</v>
      </c>
      <c r="C31" s="4">
        <f t="shared" si="2"/>
        <v>26.639510238628194</v>
      </c>
      <c r="D31" s="4">
        <f t="shared" si="3"/>
        <v>6.7631974793620726</v>
      </c>
      <c r="E31" s="4">
        <f t="shared" si="4"/>
        <v>1150.6421662643252</v>
      </c>
      <c r="F31" s="4">
        <f t="shared" si="5"/>
        <v>11.158988819681859</v>
      </c>
      <c r="G31" s="4">
        <f t="shared" si="6"/>
        <v>26.639510238628194</v>
      </c>
      <c r="H31" s="4">
        <f t="shared" si="7"/>
        <v>1.2197948292227554</v>
      </c>
      <c r="I31" s="4">
        <f t="shared" si="8"/>
        <v>491.38048775803071</v>
      </c>
      <c r="J31" s="4">
        <f t="shared" si="9"/>
        <v>346.31363310216653</v>
      </c>
      <c r="K31" s="4">
        <f t="shared" si="10"/>
        <v>1988.3362871245224</v>
      </c>
      <c r="L31" s="4">
        <f t="shared" si="11"/>
        <v>13.806949544708619</v>
      </c>
      <c r="M31" s="4">
        <f t="shared" si="0"/>
        <v>1.4559893090309477</v>
      </c>
      <c r="N31">
        <f t="shared" si="19"/>
        <v>1.712928598859939</v>
      </c>
      <c r="O31" s="4">
        <f t="shared" si="12"/>
        <v>126.30943492479659</v>
      </c>
      <c r="Q31" s="4">
        <f t="shared" si="20"/>
        <v>1</v>
      </c>
      <c r="R31" s="4">
        <f t="shared" si="13"/>
        <v>1</v>
      </c>
      <c r="S31" s="4">
        <f t="shared" si="14"/>
        <v>0</v>
      </c>
      <c r="T31" s="4">
        <f t="shared" si="15"/>
        <v>0</v>
      </c>
      <c r="U31" s="4">
        <f t="shared" si="21"/>
        <v>13</v>
      </c>
      <c r="V31" s="4">
        <f t="shared" si="17"/>
        <v>21.05263157894737</v>
      </c>
      <c r="W31" s="4">
        <f t="shared" si="18"/>
        <v>57.971014492753618</v>
      </c>
    </row>
    <row r="32" spans="2:23">
      <c r="B32" s="4">
        <f t="shared" si="1"/>
        <v>60.525149858125488</v>
      </c>
      <c r="C32" s="4">
        <f t="shared" si="2"/>
        <v>27.270009373687763</v>
      </c>
      <c r="D32" s="4">
        <f t="shared" si="3"/>
        <v>6.5391047359432593</v>
      </c>
      <c r="E32" s="4">
        <f t="shared" si="4"/>
        <v>1141.3370700135724</v>
      </c>
      <c r="F32" s="4">
        <f t="shared" si="5"/>
        <v>10.402392547718492</v>
      </c>
      <c r="G32" s="4">
        <f t="shared" si="6"/>
        <v>27.270009373687763</v>
      </c>
      <c r="H32" s="4">
        <f t="shared" si="7"/>
        <v>1.1238689128961301</v>
      </c>
      <c r="I32" s="4">
        <f t="shared" si="8"/>
        <v>489.74122497828131</v>
      </c>
      <c r="J32" s="4">
        <f t="shared" si="9"/>
        <v>354.51012185794093</v>
      </c>
      <c r="K32" s="4">
        <f t="shared" si="10"/>
        <v>1985.5884168497946</v>
      </c>
      <c r="L32" s="4">
        <f t="shared" si="11"/>
        <v>13.555448028917578</v>
      </c>
      <c r="M32" s="4">
        <f t="shared" si="0"/>
        <v>1.4731185950195471</v>
      </c>
      <c r="N32">
        <f t="shared" si="19"/>
        <v>1.712928598859939</v>
      </c>
      <c r="O32" s="4">
        <f t="shared" si="12"/>
        <v>125.46756115321949</v>
      </c>
      <c r="Q32" s="4">
        <f t="shared" si="20"/>
        <v>1</v>
      </c>
      <c r="R32" s="4">
        <f t="shared" si="13"/>
        <v>1</v>
      </c>
      <c r="S32" s="4">
        <f t="shared" si="14"/>
        <v>0</v>
      </c>
      <c r="T32" s="4">
        <f t="shared" si="15"/>
        <v>0</v>
      </c>
      <c r="U32" s="4">
        <f t="shared" si="21"/>
        <v>13</v>
      </c>
      <c r="V32" s="4">
        <f t="shared" si="17"/>
        <v>21.05263157894737</v>
      </c>
      <c r="W32" s="4">
        <f t="shared" si="18"/>
        <v>57.971014492753618</v>
      </c>
    </row>
    <row r="33" spans="2:23">
      <c r="B33" s="4">
        <f t="shared" si="1"/>
        <v>59.195243962076056</v>
      </c>
      <c r="C33" s="4">
        <f t="shared" si="2"/>
        <v>27.907882767636924</v>
      </c>
      <c r="D33" s="4">
        <f t="shared" si="3"/>
        <v>6.3219118135713526</v>
      </c>
      <c r="E33" s="4">
        <f t="shared" si="4"/>
        <v>1132.3406474862688</v>
      </c>
      <c r="F33" s="4">
        <f t="shared" si="5"/>
        <v>9.6486102989151039</v>
      </c>
      <c r="G33" s="4">
        <f t="shared" si="6"/>
        <v>27.907882767636924</v>
      </c>
      <c r="H33" s="4">
        <f t="shared" si="7"/>
        <v>1.03044872105496</v>
      </c>
      <c r="I33" s="4">
        <f t="shared" si="8"/>
        <v>488.23440986517636</v>
      </c>
      <c r="J33" s="4">
        <f t="shared" si="9"/>
        <v>362.80247597928002</v>
      </c>
      <c r="K33" s="4">
        <f t="shared" si="10"/>
        <v>1983.3775333307251</v>
      </c>
      <c r="L33" s="4">
        <f t="shared" si="11"/>
        <v>13.313352058658898</v>
      </c>
      <c r="M33" s="4">
        <f t="shared" si="0"/>
        <v>1.4902478810081465</v>
      </c>
      <c r="N33">
        <f t="shared" si="19"/>
        <v>1.712928598859939</v>
      </c>
      <c r="O33" s="4">
        <f t="shared" si="12"/>
        <v>124.65961979626501</v>
      </c>
      <c r="Q33" s="4">
        <f t="shared" si="20"/>
        <v>1</v>
      </c>
      <c r="R33" s="4">
        <f t="shared" si="13"/>
        <v>1</v>
      </c>
      <c r="S33" s="4">
        <f t="shared" si="14"/>
        <v>0</v>
      </c>
      <c r="T33" s="4">
        <f t="shared" si="15"/>
        <v>0</v>
      </c>
      <c r="U33" s="4">
        <f t="shared" si="21"/>
        <v>13</v>
      </c>
      <c r="V33" s="4">
        <f t="shared" si="17"/>
        <v>21.05263157894737</v>
      </c>
      <c r="W33" s="4">
        <f t="shared" si="18"/>
        <v>57.971014492753618</v>
      </c>
    </row>
    <row r="34" spans="2:23">
      <c r="B34" s="4">
        <f t="shared" si="1"/>
        <v>57.880982279041497</v>
      </c>
      <c r="C34" s="4">
        <f t="shared" si="2"/>
        <v>28.553130420475672</v>
      </c>
      <c r="D34" s="4">
        <f t="shared" si="3"/>
        <v>6.1113068729027251</v>
      </c>
      <c r="E34" s="4">
        <f t="shared" si="4"/>
        <v>1123.6434650937233</v>
      </c>
      <c r="F34" s="4">
        <f t="shared" si="5"/>
        <v>8.8973785438710191</v>
      </c>
      <c r="G34" s="4">
        <f t="shared" si="6"/>
        <v>28.553130420475672</v>
      </c>
      <c r="H34" s="4">
        <f t="shared" si="7"/>
        <v>0.9394210067797184</v>
      </c>
      <c r="I34" s="4">
        <f t="shared" si="8"/>
        <v>486.85661653650698</v>
      </c>
      <c r="J34" s="4">
        <f t="shared" si="9"/>
        <v>371.19069546618374</v>
      </c>
      <c r="K34" s="4">
        <f t="shared" si="10"/>
        <v>1981.6907770964142</v>
      </c>
      <c r="L34" s="4">
        <f t="shared" si="11"/>
        <v>13.080236547669427</v>
      </c>
      <c r="M34" s="4">
        <f t="shared" si="0"/>
        <v>1.507377166996746</v>
      </c>
      <c r="N34">
        <f t="shared" si="19"/>
        <v>1.712928598859939</v>
      </c>
      <c r="O34" s="4">
        <f t="shared" si="12"/>
        <v>123.88462166386385</v>
      </c>
      <c r="Q34" s="4">
        <f t="shared" si="20"/>
        <v>1</v>
      </c>
      <c r="R34" s="4">
        <f t="shared" si="13"/>
        <v>1</v>
      </c>
      <c r="S34" s="4">
        <f t="shared" si="14"/>
        <v>0</v>
      </c>
      <c r="T34" s="4">
        <f t="shared" si="15"/>
        <v>0</v>
      </c>
      <c r="U34" s="4">
        <f t="shared" si="21"/>
        <v>13</v>
      </c>
      <c r="V34" s="4">
        <f t="shared" si="17"/>
        <v>21.05263157894737</v>
      </c>
      <c r="W34" s="4">
        <f t="shared" si="18"/>
        <v>57.971014492753618</v>
      </c>
    </row>
    <row r="35" spans="2:23">
      <c r="B35" s="4">
        <f t="shared" si="1"/>
        <v>56.581671762315956</v>
      </c>
      <c r="C35" s="4">
        <f t="shared" si="2"/>
        <v>29.205752332204003</v>
      </c>
      <c r="D35" s="4">
        <f t="shared" si="3"/>
        <v>5.9069954946673242</v>
      </c>
      <c r="E35" s="4">
        <f t="shared" si="4"/>
        <v>1115.2365132287596</v>
      </c>
      <c r="F35" s="4">
        <f t="shared" si="5"/>
        <v>8.1484455972035725</v>
      </c>
      <c r="G35" s="4">
        <f t="shared" si="6"/>
        <v>29.205752332204003</v>
      </c>
      <c r="H35" s="4">
        <f t="shared" si="7"/>
        <v>0.85067884938812144</v>
      </c>
      <c r="I35" s="4">
        <f t="shared" si="8"/>
        <v>485.60457308229849</v>
      </c>
      <c r="J35" s="4">
        <f t="shared" si="9"/>
        <v>379.67478031865204</v>
      </c>
      <c r="K35" s="4">
        <f t="shared" si="10"/>
        <v>1980.51586662971</v>
      </c>
      <c r="L35" s="4">
        <f t="shared" si="11"/>
        <v>12.855700155996827</v>
      </c>
      <c r="M35" s="4">
        <f t="shared" si="0"/>
        <v>1.5245064529853454</v>
      </c>
      <c r="N35">
        <f t="shared" si="19"/>
        <v>1.712928598859939</v>
      </c>
      <c r="O35" s="4">
        <f t="shared" si="12"/>
        <v>123.14162202392754</v>
      </c>
      <c r="Q35" s="4">
        <f t="shared" si="20"/>
        <v>1</v>
      </c>
      <c r="R35" s="4">
        <f t="shared" si="13"/>
        <v>1</v>
      </c>
      <c r="S35" s="4">
        <f t="shared" si="14"/>
        <v>0</v>
      </c>
      <c r="T35" s="4">
        <f t="shared" si="15"/>
        <v>0</v>
      </c>
      <c r="U35" s="4">
        <f t="shared" si="21"/>
        <v>13</v>
      </c>
      <c r="V35" s="4">
        <f t="shared" si="17"/>
        <v>21.05263157894737</v>
      </c>
      <c r="W35" s="4">
        <f t="shared" si="18"/>
        <v>57.971014492753618</v>
      </c>
    </row>
    <row r="36" spans="2:23">
      <c r="B36" s="4">
        <f t="shared" si="1"/>
        <v>55.296650167269348</v>
      </c>
      <c r="C36" s="4">
        <f t="shared" si="2"/>
        <v>29.865748502821923</v>
      </c>
      <c r="D36" s="4">
        <f t="shared" si="3"/>
        <v>5.7086995248317471</v>
      </c>
      <c r="E36" s="4">
        <f t="shared" si="4"/>
        <v>1107.1111827111865</v>
      </c>
      <c r="F36" s="4">
        <f t="shared" si="5"/>
        <v>7.4015709595471124</v>
      </c>
      <c r="G36" s="4">
        <f t="shared" si="6"/>
        <v>29.865748502821923</v>
      </c>
      <c r="H36" s="4">
        <f t="shared" si="7"/>
        <v>0.76412123504698748</v>
      </c>
      <c r="I36" s="4">
        <f t="shared" si="8"/>
        <v>484.47515301079744</v>
      </c>
      <c r="J36" s="4">
        <f t="shared" si="9"/>
        <v>388.25473053668497</v>
      </c>
      <c r="K36" s="4">
        <f t="shared" si="10"/>
        <v>1979.8410662586689</v>
      </c>
      <c r="L36" s="4">
        <f t="shared" si="11"/>
        <v>12.639363715774515</v>
      </c>
      <c r="M36" s="4">
        <f t="shared" si="0"/>
        <v>1.5416357389739448</v>
      </c>
      <c r="N36">
        <f t="shared" si="19"/>
        <v>1.712928598859939</v>
      </c>
      <c r="O36" s="4">
        <f t="shared" si="12"/>
        <v>122.42971813246032</v>
      </c>
      <c r="Q36" s="4">
        <f t="shared" si="20"/>
        <v>1</v>
      </c>
      <c r="R36" s="4">
        <f t="shared" si="13"/>
        <v>1</v>
      </c>
      <c r="S36" s="4">
        <f t="shared" si="14"/>
        <v>0</v>
      </c>
      <c r="T36" s="4">
        <f t="shared" si="15"/>
        <v>0</v>
      </c>
      <c r="U36" s="4">
        <f t="shared" si="21"/>
        <v>13</v>
      </c>
      <c r="V36" s="4">
        <f t="shared" si="17"/>
        <v>21.05263157894737</v>
      </c>
      <c r="W36" s="4">
        <f t="shared" si="18"/>
        <v>57.971014492753618</v>
      </c>
    </row>
    <row r="37" spans="2:23">
      <c r="B37" s="4">
        <f t="shared" si="1"/>
        <v>54.025284358925695</v>
      </c>
      <c r="C37" s="4">
        <f t="shared" si="2"/>
        <v>30.533118932329426</v>
      </c>
      <c r="D37" s="4">
        <f t="shared" si="3"/>
        <v>5.5161560081032066</v>
      </c>
      <c r="E37" s="4">
        <f t="shared" si="4"/>
        <v>1099.2592427863165</v>
      </c>
      <c r="F37" s="4">
        <f t="shared" si="5"/>
        <v>6.6565247029366725</v>
      </c>
      <c r="G37" s="4">
        <f t="shared" si="6"/>
        <v>30.533118932329426</v>
      </c>
      <c r="H37" s="4">
        <f t="shared" si="7"/>
        <v>0.67965266946577696</v>
      </c>
      <c r="I37" s="4">
        <f t="shared" si="8"/>
        <v>483.46536725845931</v>
      </c>
      <c r="J37" s="4">
        <f t="shared" si="9"/>
        <v>396.93054612028254</v>
      </c>
      <c r="K37" s="4">
        <f t="shared" si="10"/>
        <v>1979.6551561650583</v>
      </c>
      <c r="L37" s="4">
        <f t="shared" si="11"/>
        <v>12.43086877741916</v>
      </c>
      <c r="M37" s="4">
        <f t="shared" si="0"/>
        <v>1.5587650249625442</v>
      </c>
      <c r="N37">
        <f t="shared" si="19"/>
        <v>1.712928598859939</v>
      </c>
      <c r="O37" s="4">
        <f t="shared" si="12"/>
        <v>121.74804692652123</v>
      </c>
      <c r="Q37" s="4">
        <f t="shared" si="20"/>
        <v>1</v>
      </c>
      <c r="R37" s="4">
        <f t="shared" si="13"/>
        <v>1</v>
      </c>
      <c r="S37" s="4">
        <f t="shared" si="14"/>
        <v>0</v>
      </c>
      <c r="T37" s="4">
        <f t="shared" si="15"/>
        <v>0</v>
      </c>
      <c r="U37" s="4">
        <f t="shared" si="21"/>
        <v>13</v>
      </c>
      <c r="V37" s="4">
        <f t="shared" si="17"/>
        <v>21.05263157894737</v>
      </c>
      <c r="W37" s="4">
        <f t="shared" si="18"/>
        <v>57.971014492753618</v>
      </c>
    </row>
    <row r="38" spans="2:23">
      <c r="B38" s="4">
        <f t="shared" si="1"/>
        <v>52.766968729916634</v>
      </c>
      <c r="C38" s="4">
        <f t="shared" si="2"/>
        <v>31.207863620726517</v>
      </c>
      <c r="D38" s="4">
        <f t="shared" si="3"/>
        <v>5.3291162021347409</v>
      </c>
      <c r="E38" s="4">
        <f t="shared" si="4"/>
        <v>1091.6728205583611</v>
      </c>
      <c r="F38" s="4">
        <f t="shared" si="5"/>
        <v>5.9130868962753151</v>
      </c>
      <c r="G38" s="4">
        <f t="shared" si="6"/>
        <v>31.207863620726517</v>
      </c>
      <c r="H38" s="4">
        <f t="shared" si="7"/>
        <v>0.59718281989743538</v>
      </c>
      <c r="I38" s="4">
        <f t="shared" si="8"/>
        <v>482.57235672102382</v>
      </c>
      <c r="J38" s="4">
        <f t="shared" si="9"/>
        <v>405.70222706944475</v>
      </c>
      <c r="K38" s="4">
        <f t="shared" si="10"/>
        <v>1979.9474043488297</v>
      </c>
      <c r="L38" s="4">
        <f t="shared" si="11"/>
        <v>12.229876265836751</v>
      </c>
      <c r="M38" s="4">
        <f>M39-N38*0.01</f>
        <v>1.5758943109511436</v>
      </c>
      <c r="N38">
        <f t="shared" si="19"/>
        <v>1.712928598859939</v>
      </c>
      <c r="O38" s="4">
        <f t="shared" si="12"/>
        <v>121.09578286764499</v>
      </c>
      <c r="Q38" s="4">
        <f t="shared" si="20"/>
        <v>1</v>
      </c>
      <c r="R38" s="4">
        <f t="shared" si="13"/>
        <v>1</v>
      </c>
      <c r="S38" s="4">
        <f t="shared" si="14"/>
        <v>0</v>
      </c>
      <c r="T38" s="4">
        <f t="shared" si="15"/>
        <v>0</v>
      </c>
      <c r="U38" s="4">
        <f t="shared" si="21"/>
        <v>13</v>
      </c>
      <c r="V38" s="4">
        <f t="shared" si="17"/>
        <v>21.05263157894737</v>
      </c>
      <c r="W38" s="4">
        <f t="shared" si="18"/>
        <v>57.971014492753618</v>
      </c>
    </row>
    <row r="39" spans="2:23">
      <c r="B39" s="4">
        <f t="shared" si="1"/>
        <v>51.521123720502558</v>
      </c>
      <c r="C39" s="4">
        <f t="shared" si="2"/>
        <v>31.889982568013192</v>
      </c>
      <c r="D39" s="4">
        <f t="shared" si="3"/>
        <v>5.1473446655274167</v>
      </c>
      <c r="E39" s="4">
        <f t="shared" si="4"/>
        <v>1084.3443817507048</v>
      </c>
      <c r="F39" s="4">
        <f t="shared" si="5"/>
        <v>5.1710470678681455</v>
      </c>
      <c r="G39" s="4">
        <f t="shared" si="6"/>
        <v>31.889982568013192</v>
      </c>
      <c r="H39" s="4">
        <f t="shared" si="7"/>
        <v>0.51662618393919324</v>
      </c>
      <c r="I39" s="4">
        <f t="shared" si="8"/>
        <v>481.79338526645734</v>
      </c>
      <c r="J39" s="4">
        <f t="shared" si="9"/>
        <v>414.56977338417147</v>
      </c>
      <c r="K39" s="4">
        <f t="shared" si="10"/>
        <v>1980.7075404013335</v>
      </c>
      <c r="L39" s="4">
        <f t="shared" si="11"/>
        <v>12.036065237225582</v>
      </c>
      <c r="M39" s="4">
        <f t="shared" ref="M39:M45" si="22">M40-N39*0.01</f>
        <v>1.593023596939743</v>
      </c>
      <c r="N39">
        <f t="shared" si="19"/>
        <v>1.712928598859939</v>
      </c>
      <c r="O39" s="4">
        <f t="shared" si="12"/>
        <v>120.47213592439709</v>
      </c>
      <c r="Q39" s="4">
        <f t="shared" si="20"/>
        <v>1</v>
      </c>
      <c r="R39" s="4">
        <f t="shared" si="13"/>
        <v>1</v>
      </c>
      <c r="S39" s="4">
        <f t="shared" si="14"/>
        <v>0</v>
      </c>
      <c r="T39" s="4">
        <f t="shared" si="15"/>
        <v>0</v>
      </c>
      <c r="U39" s="4">
        <f t="shared" si="21"/>
        <v>13</v>
      </c>
      <c r="V39" s="4">
        <f t="shared" si="17"/>
        <v>21.05263157894737</v>
      </c>
      <c r="W39" s="4">
        <f t="shared" si="18"/>
        <v>57.971014492753618</v>
      </c>
    </row>
    <row r="40" spans="2:23">
      <c r="B40" s="4">
        <f t="shared" si="1"/>
        <v>50.287194433060463</v>
      </c>
      <c r="C40" s="4">
        <f t="shared" si="2"/>
        <v>32.579475774189454</v>
      </c>
      <c r="D40" s="4">
        <f t="shared" si="3"/>
        <v>4.970618413382673</v>
      </c>
      <c r="E40" s="4">
        <f t="shared" si="4"/>
        <v>1077.266712694249</v>
      </c>
      <c r="F40" s="4">
        <f t="shared" si="5"/>
        <v>4.4302037022625829</v>
      </c>
      <c r="G40" s="4">
        <f t="shared" si="6"/>
        <v>32.579475774189454</v>
      </c>
      <c r="H40" s="4">
        <f t="shared" si="7"/>
        <v>0.43790178286472958</v>
      </c>
      <c r="I40" s="4">
        <f t="shared" si="8"/>
        <v>481.12583319387647</v>
      </c>
      <c r="J40" s="4">
        <f t="shared" si="9"/>
        <v>423.53318506446288</v>
      </c>
      <c r="K40" s="4">
        <f t="shared" si="10"/>
        <v>1981.9257309525883</v>
      </c>
      <c r="L40" s="4">
        <f t="shared" si="11"/>
        <v>11.849131727960772</v>
      </c>
      <c r="M40" s="4">
        <f t="shared" si="22"/>
        <v>1.6101528829283425</v>
      </c>
      <c r="N40">
        <f t="shared" si="19"/>
        <v>1.712928598859939</v>
      </c>
      <c r="O40" s="4">
        <f t="shared" si="12"/>
        <v>119.87634968370196</v>
      </c>
      <c r="Q40" s="4">
        <f t="shared" si="20"/>
        <v>1</v>
      </c>
      <c r="R40" s="4">
        <f t="shared" si="13"/>
        <v>1</v>
      </c>
      <c r="S40" s="4">
        <f t="shared" si="14"/>
        <v>0</v>
      </c>
      <c r="T40" s="4">
        <f t="shared" si="15"/>
        <v>0</v>
      </c>
      <c r="U40" s="4">
        <f t="shared" si="21"/>
        <v>13</v>
      </c>
      <c r="V40" s="4">
        <f t="shared" si="17"/>
        <v>21.05263157894737</v>
      </c>
      <c r="W40" s="4">
        <f t="shared" si="18"/>
        <v>57.971014492753618</v>
      </c>
    </row>
    <row r="41" spans="2:23">
      <c r="B41" s="4">
        <f t="shared" si="1"/>
        <v>49.064649334077764</v>
      </c>
      <c r="C41" s="4">
        <f t="shared" si="2"/>
        <v>33.276343239255297</v>
      </c>
      <c r="D41" s="4">
        <f t="shared" si="3"/>
        <v>4.7987261347466532</v>
      </c>
      <c r="E41" s="4">
        <f t="shared" si="4"/>
        <v>1070.4329034533298</v>
      </c>
      <c r="F41" s="4">
        <f t="shared" si="5"/>
        <v>3.6903637688672246</v>
      </c>
      <c r="G41" s="4">
        <f t="shared" si="6"/>
        <v>33.276343239255297</v>
      </c>
      <c r="H41" s="4">
        <f t="shared" si="7"/>
        <v>0.36093287743290814</v>
      </c>
      <c r="I41" s="4">
        <f t="shared" si="8"/>
        <v>480.56719110559277</v>
      </c>
      <c r="J41" s="4">
        <f t="shared" si="9"/>
        <v>432.59246211031888</v>
      </c>
      <c r="K41" s="4">
        <f t="shared" si="10"/>
        <v>1983.5925566692415</v>
      </c>
      <c r="L41" s="4">
        <f t="shared" si="11"/>
        <v>11.668787687847329</v>
      </c>
      <c r="M41" s="4">
        <f t="shared" si="22"/>
        <v>1.6272821689169419</v>
      </c>
      <c r="N41">
        <f t="shared" si="19"/>
        <v>1.712928598859939</v>
      </c>
      <c r="O41" s="4">
        <f t="shared" si="12"/>
        <v>119.30769958145559</v>
      </c>
      <c r="Q41" s="4">
        <f t="shared" si="20"/>
        <v>1</v>
      </c>
      <c r="R41" s="4">
        <f t="shared" si="13"/>
        <v>1</v>
      </c>
      <c r="S41" s="4">
        <f t="shared" si="14"/>
        <v>0</v>
      </c>
      <c r="T41" s="4">
        <f t="shared" si="15"/>
        <v>0</v>
      </c>
      <c r="U41" s="4">
        <f t="shared" si="21"/>
        <v>13</v>
      </c>
      <c r="V41" s="4">
        <f t="shared" si="17"/>
        <v>21.05263157894737</v>
      </c>
      <c r="W41" s="4">
        <f t="shared" si="18"/>
        <v>57.971014492753618</v>
      </c>
    </row>
    <row r="42" spans="2:23">
      <c r="B42" s="4">
        <f t="shared" si="1"/>
        <v>47.852979037271574</v>
      </c>
      <c r="C42" s="4">
        <f t="shared" si="2"/>
        <v>33.980584963210724</v>
      </c>
      <c r="D42" s="4">
        <f t="shared" si="3"/>
        <v>4.6314674668160229</v>
      </c>
      <c r="E42" s="4">
        <f t="shared" si="4"/>
        <v>1063.8363320062699</v>
      </c>
      <c r="F42" s="4">
        <f t="shared" si="5"/>
        <v>2.9513422800319664</v>
      </c>
      <c r="G42" s="4">
        <f t="shared" si="6"/>
        <v>33.980584963210724</v>
      </c>
      <c r="H42" s="4">
        <f t="shared" si="7"/>
        <v>0.28564670430988581</v>
      </c>
      <c r="I42" s="4">
        <f t="shared" si="8"/>
        <v>480.11505416215493</v>
      </c>
      <c r="J42" s="4">
        <f t="shared" si="9"/>
        <v>441.74760452173939</v>
      </c>
      <c r="K42" s="4">
        <f t="shared" si="10"/>
        <v>1985.6989906901645</v>
      </c>
      <c r="L42" s="4">
        <f t="shared" si="11"/>
        <v>11.494759990748074</v>
      </c>
      <c r="M42" s="4">
        <f t="shared" si="22"/>
        <v>1.6444114549055413</v>
      </c>
      <c r="N42">
        <f t="shared" si="19"/>
        <v>1.712928598859939</v>
      </c>
      <c r="O42" s="4">
        <f t="shared" si="12"/>
        <v>118.76549124372499</v>
      </c>
      <c r="Q42" s="4">
        <f t="shared" si="20"/>
        <v>1</v>
      </c>
      <c r="R42" s="4">
        <f t="shared" si="13"/>
        <v>1</v>
      </c>
      <c r="S42" s="4">
        <f t="shared" si="14"/>
        <v>0</v>
      </c>
      <c r="T42" s="4">
        <f t="shared" si="15"/>
        <v>0</v>
      </c>
      <c r="U42" s="4">
        <f t="shared" si="21"/>
        <v>13</v>
      </c>
      <c r="V42" s="4">
        <f t="shared" si="17"/>
        <v>21.05263157894737</v>
      </c>
      <c r="W42" s="4">
        <f t="shared" si="18"/>
        <v>57.971014492753618</v>
      </c>
    </row>
    <row r="43" spans="2:23">
      <c r="B43" s="4">
        <f t="shared" si="1"/>
        <v>46.651695161978886</v>
      </c>
      <c r="C43" s="4">
        <f t="shared" si="2"/>
        <v>34.692200946055742</v>
      </c>
      <c r="D43" s="4">
        <f t="shared" si="3"/>
        <v>4.4686523212482863</v>
      </c>
      <c r="E43" s="4">
        <f t="shared" si="4"/>
        <v>1057.4706494044501</v>
      </c>
      <c r="F43" s="4">
        <f t="shared" si="5"/>
        <v>2.212961876463408</v>
      </c>
      <c r="G43" s="4">
        <f t="shared" si="6"/>
        <v>34.692200946055742</v>
      </c>
      <c r="H43" s="4">
        <f t="shared" si="7"/>
        <v>0.21197423141338856</v>
      </c>
      <c r="I43" s="4">
        <f t="shared" si="8"/>
        <v>479.76711669274897</v>
      </c>
      <c r="J43" s="4">
        <f t="shared" si="9"/>
        <v>450.99861229872465</v>
      </c>
      <c r="K43" s="4">
        <f t="shared" si="10"/>
        <v>1988.2363783959236</v>
      </c>
      <c r="L43" s="4">
        <f t="shared" si="11"/>
        <v>11.326789516238238</v>
      </c>
      <c r="M43" s="4">
        <f t="shared" si="22"/>
        <v>1.6615407408941407</v>
      </c>
      <c r="N43">
        <f t="shared" si="19"/>
        <v>1.712928598859939</v>
      </c>
      <c r="O43" s="4">
        <f t="shared" si="12"/>
        <v>118.24905893055379</v>
      </c>
      <c r="Q43" s="4">
        <f t="shared" si="20"/>
        <v>1</v>
      </c>
      <c r="R43" s="4">
        <f t="shared" si="13"/>
        <v>1</v>
      </c>
      <c r="S43" s="4">
        <f t="shared" si="14"/>
        <v>0</v>
      </c>
      <c r="T43" s="4">
        <f t="shared" si="15"/>
        <v>0</v>
      </c>
      <c r="U43" s="4">
        <f t="shared" si="21"/>
        <v>13</v>
      </c>
      <c r="V43" s="4">
        <f t="shared" si="17"/>
        <v>21.05263157894737</v>
      </c>
      <c r="W43" s="4">
        <f t="shared" si="18"/>
        <v>57.971014492753618</v>
      </c>
    </row>
    <row r="44" spans="2:23">
      <c r="B44" s="4">
        <f t="shared" si="1"/>
        <v>45.460329261441352</v>
      </c>
      <c r="C44" s="4">
        <f t="shared" si="2"/>
        <v>35.411191187790351</v>
      </c>
      <c r="D44" s="4">
        <f t="shared" si="3"/>
        <v>4.3101002583451296</v>
      </c>
      <c r="E44" s="4">
        <f t="shared" si="4"/>
        <v>1051.3297658400122</v>
      </c>
      <c r="F44" s="4">
        <f t="shared" si="5"/>
        <v>1.4750524380229797</v>
      </c>
      <c r="G44" s="4">
        <f t="shared" si="6"/>
        <v>35.411191187790351</v>
      </c>
      <c r="H44" s="4">
        <f t="shared" si="7"/>
        <v>0.13984993064244877</v>
      </c>
      <c r="I44" s="4">
        <f t="shared" si="8"/>
        <v>479.52116713557331</v>
      </c>
      <c r="J44" s="4">
        <f t="shared" si="9"/>
        <v>460.34548544127455</v>
      </c>
      <c r="K44" s="4">
        <f t="shared" si="10"/>
        <v>1991.1964184168601</v>
      </c>
      <c r="L44" s="4">
        <f t="shared" si="11"/>
        <v>11.164630296518538</v>
      </c>
      <c r="M44" s="4">
        <f t="shared" si="22"/>
        <v>1.6786700268827401</v>
      </c>
      <c r="N44">
        <f t="shared" si="19"/>
        <v>1.712928598859939</v>
      </c>
      <c r="O44" s="4">
        <f t="shared" si="12"/>
        <v>117.75776407504503</v>
      </c>
      <c r="Q44" s="4">
        <f t="shared" si="20"/>
        <v>1</v>
      </c>
      <c r="R44" s="4">
        <f t="shared" si="13"/>
        <v>1</v>
      </c>
      <c r="S44" s="4">
        <f t="shared" si="14"/>
        <v>0</v>
      </c>
      <c r="T44" s="4">
        <f t="shared" si="15"/>
        <v>0</v>
      </c>
      <c r="U44" s="4">
        <f t="shared" si="21"/>
        <v>13</v>
      </c>
      <c r="V44" s="4">
        <f t="shared" si="17"/>
        <v>21.05263157894737</v>
      </c>
      <c r="W44" s="4">
        <f t="shared" si="18"/>
        <v>57.971014492753618</v>
      </c>
    </row>
    <row r="45" spans="2:23">
      <c r="B45" s="4">
        <f t="shared" si="1"/>
        <v>44.278431816042392</v>
      </c>
      <c r="C45" s="4">
        <f t="shared" si="2"/>
        <v>36.137555688414537</v>
      </c>
      <c r="D45" s="4">
        <f t="shared" si="3"/>
        <v>4.1556399052599815</v>
      </c>
      <c r="E45" s="4">
        <f t="shared" si="4"/>
        <v>1045.40783755794</v>
      </c>
      <c r="F45" s="4">
        <f t="shared" si="5"/>
        <v>0.73745071811308938</v>
      </c>
      <c r="G45" s="4">
        <f t="shared" si="6"/>
        <v>36.137555688414537</v>
      </c>
      <c r="H45" s="4">
        <f t="shared" si="7"/>
        <v>6.9211566594891583E-2</v>
      </c>
      <c r="I45" s="4">
        <f t="shared" si="8"/>
        <v>479.3750832848591</v>
      </c>
      <c r="J45" s="4">
        <f t="shared" si="9"/>
        <v>469.78822394938896</v>
      </c>
      <c r="K45" s="4">
        <f t="shared" si="10"/>
        <v>1994.5711447921881</v>
      </c>
      <c r="L45" s="4">
        <f t="shared" si="11"/>
        <v>11.008048723340231</v>
      </c>
      <c r="M45" s="4">
        <f t="shared" si="22"/>
        <v>1.6957993128713396</v>
      </c>
      <c r="N45">
        <f t="shared" si="19"/>
        <v>1.712928598859939</v>
      </c>
      <c r="O45" s="4">
        <f t="shared" si="12"/>
        <v>117.29099391098455</v>
      </c>
      <c r="Q45" s="4">
        <f t="shared" si="20"/>
        <v>1</v>
      </c>
      <c r="R45" s="4">
        <f t="shared" si="13"/>
        <v>1</v>
      </c>
      <c r="S45" s="4">
        <f t="shared" si="14"/>
        <v>0</v>
      </c>
      <c r="T45" s="4">
        <f t="shared" si="15"/>
        <v>0</v>
      </c>
      <c r="U45" s="4">
        <f t="shared" si="21"/>
        <v>13</v>
      </c>
      <c r="V45" s="4">
        <f t="shared" si="17"/>
        <v>21.05263157894737</v>
      </c>
      <c r="W45" s="4">
        <f t="shared" si="18"/>
        <v>57.971014492753618</v>
      </c>
    </row>
    <row r="46" spans="2:23">
      <c r="B46" s="4">
        <f t="shared" si="1"/>
        <v>43.105571286950017</v>
      </c>
      <c r="C46" s="4">
        <f t="shared" si="2"/>
        <v>36.871294447928314</v>
      </c>
      <c r="D46" s="4">
        <f t="shared" si="3"/>
        <v>4.0051084147256555</v>
      </c>
      <c r="E46" s="4">
        <f t="shared" si="4"/>
        <v>1039.6992545534183</v>
      </c>
      <c r="F46" s="4">
        <f t="shared" si="5"/>
        <v>0</v>
      </c>
      <c r="G46" s="4">
        <f t="shared" si="6"/>
        <v>36.871294447928314</v>
      </c>
      <c r="H46" s="4">
        <f t="shared" si="7"/>
        <v>0</v>
      </c>
      <c r="I46" s="4">
        <f>F46*U46+G46*Q46*U46</f>
        <v>479.32682782306807</v>
      </c>
      <c r="J46" s="4">
        <f t="shared" si="9"/>
        <v>479.32682782306807</v>
      </c>
      <c r="K46" s="4">
        <f t="shared" si="10"/>
        <v>1998.3529101995543</v>
      </c>
      <c r="L46" s="4">
        <f t="shared" si="11"/>
        <v>10.856822810165411</v>
      </c>
      <c r="M46" s="4">
        <f>N46</f>
        <v>1.712928598859939</v>
      </c>
      <c r="N46">
        <f t="shared" si="19"/>
        <v>1.712928598859939</v>
      </c>
      <c r="O46" s="4">
        <f t="shared" si="12"/>
        <v>116.84816018280665</v>
      </c>
      <c r="Q46" s="4">
        <f t="shared" si="20"/>
        <v>1</v>
      </c>
      <c r="R46" s="4">
        <f t="shared" si="13"/>
        <v>1</v>
      </c>
      <c r="S46" s="4">
        <f t="shared" si="14"/>
        <v>0</v>
      </c>
      <c r="T46" s="4">
        <f t="shared" si="15"/>
        <v>0</v>
      </c>
      <c r="U46" s="4">
        <f t="shared" si="21"/>
        <v>13</v>
      </c>
      <c r="V46" s="4">
        <f t="shared" si="17"/>
        <v>21.05263157894737</v>
      </c>
      <c r="W46" s="4">
        <f t="shared" si="18"/>
        <v>57.971014492753618</v>
      </c>
    </row>
    <row r="47" spans="2:23">
      <c r="K47" s="4">
        <f>MIN(K15:K46)</f>
        <v>1979.6551561650583</v>
      </c>
    </row>
    <row r="48" spans="2:23">
      <c r="H48" s="4">
        <f>4/3*PI()*1.71*1.71*1.71</f>
        <v>20.94483485866516</v>
      </c>
      <c r="K48" s="6">
        <f>VLOOKUP(K47,K15:M46,3,FALSE)</f>
        <v>1.5587650249625442</v>
      </c>
    </row>
    <row r="54" spans="7:10">
      <c r="H54">
        <f>((V46+W46)/(PI()*M46*M46)-8/3*M46)</f>
        <v>4.0051084147256564</v>
      </c>
    </row>
    <row r="55" spans="7:10">
      <c r="H55">
        <f>8*PI()*M46*M46*U46*Q46+((V46+W46)/(PI()*M46*M46)-8/3*M46)*2*PI()*M46*U46+S46+2*PI()*M46*(2*M46+T46)*U46*R46</f>
        <v>1998.3529101995546</v>
      </c>
    </row>
    <row r="56" spans="7:10">
      <c r="H56">
        <f>8*PI()*M46*M46</f>
        <v>73.742588895856628</v>
      </c>
    </row>
    <row r="64" spans="7:10">
      <c r="G64" t="s">
        <v>34</v>
      </c>
      <c r="H64" t="s">
        <v>33</v>
      </c>
      <c r="J64" t="s">
        <v>35</v>
      </c>
    </row>
    <row r="65" spans="7:12">
      <c r="G65">
        <f>POWER((3*G5)/(4*PI()),1/3)</f>
        <v>1.712928598859939</v>
      </c>
      <c r="H65">
        <f>4*PI()*G65*G65</f>
        <v>36.871294447928314</v>
      </c>
      <c r="J65">
        <f>POWER((3*G6)/(4*PI()),1/3)</f>
        <v>2.4009001408741466</v>
      </c>
      <c r="K65">
        <f>4*PI()*J65*J65</f>
        <v>72.436600139038148</v>
      </c>
      <c r="L65">
        <f>H65+K65</f>
        <v>109.30789458696646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Harksen</dc:creator>
  <cp:lastModifiedBy>Harksen</cp:lastModifiedBy>
  <dcterms:created xsi:type="dcterms:W3CDTF">2013-08-18T16:48:13Z</dcterms:created>
  <dcterms:modified xsi:type="dcterms:W3CDTF">2013-09-13T19:22:12Z</dcterms:modified>
</cp:coreProperties>
</file>